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aveExternalLinkValues="0" codeName="ThisWorkbook"/>
  <bookViews>
    <workbookView xWindow="-30" yWindow="15" windowWidth="13800" windowHeight="7845" firstSheet="1" activeTab="7"/>
  </bookViews>
  <sheets>
    <sheet name="Skriveni" sheetId="37" state="hidden" r:id="rId1"/>
    <sheet name="Upute" sheetId="19" r:id="rId2"/>
    <sheet name="RefStr" sheetId="42" r:id="rId3"/>
    <sheet name="PRRAS" sheetId="1" r:id="rId4"/>
    <sheet name="RasF" sheetId="36" r:id="rId5"/>
    <sheet name="PVRIO" sheetId="33" r:id="rId6"/>
    <sheet name="Bil" sheetId="27" r:id="rId7"/>
    <sheet name="Obv" sheetId="30" r:id="rId8"/>
    <sheet name="Kont" sheetId="3" r:id="rId9"/>
    <sheet name="Sifre" sheetId="43" r:id="rId10"/>
    <sheet name="Prom" sheetId="46" r:id="rId11"/>
  </sheets>
  <definedNames>
    <definedName name="_xlnm.Print_Area" localSheetId="6">Bil!$A$2:$F$315</definedName>
    <definedName name="_xlnm.Print_Area" localSheetId="7">Obv!$A$2:$F$117</definedName>
    <definedName name="_xlnm.Print_Area" localSheetId="10">Prom!$A$2:$C$22</definedName>
    <definedName name="_xlnm.Print_Area" localSheetId="3">PRRAS!$A$2:$F$1018</definedName>
    <definedName name="_xlnm.Print_Area" localSheetId="5">PVRIO!$A$2:$F$61</definedName>
    <definedName name="_xlnm.Print_Area" localSheetId="4">RasF!$A$2:$F$153</definedName>
    <definedName name="_xlnm.Print_Area" localSheetId="2">RefStr!$A$2:$K$72</definedName>
    <definedName name="_xlnm.Print_Area" localSheetId="9">Sifre!$A$5:$H$191</definedName>
    <definedName name="_xlnm.Print_Area" localSheetId="1">Upute!$B$2:$B$24</definedName>
    <definedName name="_xlnm.Print_Titles" localSheetId="6">Bil!$10:$10</definedName>
    <definedName name="_xlnm.Print_Titles" localSheetId="7">Obv!$10:$11</definedName>
    <definedName name="_xlnm.Print_Titles" localSheetId="3">PRRAS!$4:$5</definedName>
    <definedName name="_xlnm.Print_Titles" localSheetId="5">PVRIO!$10:$10</definedName>
    <definedName name="_xlnm.Print_Titles" localSheetId="4">RasF!$10:$11</definedName>
    <definedName name="_xlnm.Print_Titles" localSheetId="9">Sifre!$5:$5</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Upute!$23:$65536</definedName>
  </definedNames>
  <calcPr calcId="124519"/>
</workbook>
</file>

<file path=xl/calcChain.xml><?xml version="1.0" encoding="utf-8"?>
<calcChain xmlns="http://schemas.openxmlformats.org/spreadsheetml/2006/main">
  <c r="C5" i="37"/>
  <c r="D5"/>
  <c r="C6"/>
  <c r="D6"/>
  <c r="C7"/>
  <c r="D7"/>
  <c r="C8"/>
  <c r="D8"/>
  <c r="C9"/>
  <c r="D9"/>
  <c r="C10"/>
  <c r="D10"/>
  <c r="C11"/>
  <c r="D11"/>
  <c r="C12"/>
  <c r="D12"/>
  <c r="C14"/>
  <c r="D14"/>
  <c r="C15"/>
  <c r="D15"/>
  <c r="C16"/>
  <c r="D16"/>
  <c r="C17"/>
  <c r="D17"/>
  <c r="C18"/>
  <c r="D18"/>
  <c r="C20"/>
  <c r="D20"/>
  <c r="C21"/>
  <c r="D21"/>
  <c r="C22"/>
  <c r="D22"/>
  <c r="C23"/>
  <c r="D23"/>
  <c r="C24"/>
  <c r="D24"/>
  <c r="C26"/>
  <c r="D26"/>
  <c r="C27"/>
  <c r="D27"/>
  <c r="C28"/>
  <c r="D28"/>
  <c r="C29"/>
  <c r="D29"/>
  <c r="C30"/>
  <c r="D30"/>
  <c r="C31"/>
  <c r="D31"/>
  <c r="C32"/>
  <c r="D32"/>
  <c r="C34"/>
  <c r="D34"/>
  <c r="C35"/>
  <c r="D35"/>
  <c r="C37"/>
  <c r="D37"/>
  <c r="C38"/>
  <c r="D38"/>
  <c r="C39"/>
  <c r="D39"/>
  <c r="C42"/>
  <c r="D42"/>
  <c r="C43"/>
  <c r="D43"/>
  <c r="C45"/>
  <c r="D45"/>
  <c r="C47"/>
  <c r="D47"/>
  <c r="C50"/>
  <c r="D50"/>
  <c r="C51"/>
  <c r="D51"/>
  <c r="C53"/>
  <c r="D53"/>
  <c r="C54"/>
  <c r="D54"/>
  <c r="C55"/>
  <c r="D55"/>
  <c r="C56"/>
  <c r="D56"/>
  <c r="C58"/>
  <c r="D58"/>
  <c r="C59"/>
  <c r="D59"/>
  <c r="C61"/>
  <c r="D61"/>
  <c r="C62"/>
  <c r="D62"/>
  <c r="C64"/>
  <c r="D64"/>
  <c r="C65"/>
  <c r="D65"/>
  <c r="H65" s="1"/>
  <c r="C67"/>
  <c r="D67"/>
  <c r="C68"/>
  <c r="D68"/>
  <c r="C70"/>
  <c r="D70"/>
  <c r="C71"/>
  <c r="D71"/>
  <c r="C74"/>
  <c r="D74"/>
  <c r="C75"/>
  <c r="D75"/>
  <c r="C76"/>
  <c r="D76"/>
  <c r="C77"/>
  <c r="D77"/>
  <c r="C78"/>
  <c r="D78"/>
  <c r="C79"/>
  <c r="D79"/>
  <c r="C80"/>
  <c r="D80"/>
  <c r="C82"/>
  <c r="D82"/>
  <c r="C83"/>
  <c r="D83"/>
  <c r="C84"/>
  <c r="D84"/>
  <c r="C85"/>
  <c r="D85"/>
  <c r="C86"/>
  <c r="D86"/>
  <c r="C87"/>
  <c r="D87"/>
  <c r="C89"/>
  <c r="D89"/>
  <c r="C90"/>
  <c r="D90"/>
  <c r="C91"/>
  <c r="D91"/>
  <c r="C92"/>
  <c r="D92"/>
  <c r="C93"/>
  <c r="D93"/>
  <c r="C94"/>
  <c r="D94"/>
  <c r="C95"/>
  <c r="D95"/>
  <c r="C97"/>
  <c r="D97"/>
  <c r="C98"/>
  <c r="D98"/>
  <c r="C99"/>
  <c r="D99"/>
  <c r="C100"/>
  <c r="D100"/>
  <c r="C101"/>
  <c r="D101"/>
  <c r="C102"/>
  <c r="D102"/>
  <c r="C105"/>
  <c r="D105"/>
  <c r="C106"/>
  <c r="D106"/>
  <c r="C107"/>
  <c r="D107"/>
  <c r="C108"/>
  <c r="D108"/>
  <c r="C110"/>
  <c r="D110"/>
  <c r="C111"/>
  <c r="D111"/>
  <c r="C112"/>
  <c r="D112"/>
  <c r="C113"/>
  <c r="D113"/>
  <c r="C114"/>
  <c r="D114"/>
  <c r="C115"/>
  <c r="D115"/>
  <c r="C116"/>
  <c r="D116"/>
  <c r="C118"/>
  <c r="D118"/>
  <c r="C119"/>
  <c r="D119"/>
  <c r="C120"/>
  <c r="D120"/>
  <c r="C123"/>
  <c r="D123"/>
  <c r="C124"/>
  <c r="D124"/>
  <c r="C126"/>
  <c r="D126"/>
  <c r="C127"/>
  <c r="D127"/>
  <c r="C130"/>
  <c r="D130"/>
  <c r="C131"/>
  <c r="D131"/>
  <c r="C132"/>
  <c r="D132"/>
  <c r="C134"/>
  <c r="D134"/>
  <c r="C137"/>
  <c r="D137"/>
  <c r="C138"/>
  <c r="D138"/>
  <c r="C139"/>
  <c r="D139"/>
  <c r="C140"/>
  <c r="D140"/>
  <c r="C141"/>
  <c r="D141"/>
  <c r="C142"/>
  <c r="D142"/>
  <c r="C143"/>
  <c r="D143"/>
  <c r="C144"/>
  <c r="D144"/>
  <c r="C145"/>
  <c r="D145"/>
  <c r="C147"/>
  <c r="D147"/>
  <c r="C151"/>
  <c r="D151"/>
  <c r="C152"/>
  <c r="D152"/>
  <c r="C153"/>
  <c r="D153"/>
  <c r="C154"/>
  <c r="D154"/>
  <c r="C156"/>
  <c r="D156"/>
  <c r="C158"/>
  <c r="D158"/>
  <c r="C159"/>
  <c r="D159"/>
  <c r="C160"/>
  <c r="D160"/>
  <c r="C163"/>
  <c r="D163"/>
  <c r="H163" s="1"/>
  <c r="C164"/>
  <c r="D164"/>
  <c r="C165"/>
  <c r="D165"/>
  <c r="C166"/>
  <c r="D166"/>
  <c r="C168"/>
  <c r="D168"/>
  <c r="C169"/>
  <c r="D169"/>
  <c r="C170"/>
  <c r="D170"/>
  <c r="C171"/>
  <c r="D171"/>
  <c r="C172"/>
  <c r="D172"/>
  <c r="H172" s="1"/>
  <c r="C173"/>
  <c r="D173"/>
  <c r="C174"/>
  <c r="D174"/>
  <c r="C176"/>
  <c r="D176"/>
  <c r="H176" s="1"/>
  <c r="C177"/>
  <c r="D177"/>
  <c r="C178"/>
  <c r="D178"/>
  <c r="C179"/>
  <c r="D179"/>
  <c r="C180"/>
  <c r="D180"/>
  <c r="C181"/>
  <c r="D181"/>
  <c r="C182"/>
  <c r="D182"/>
  <c r="C183"/>
  <c r="D183"/>
  <c r="C184"/>
  <c r="D184"/>
  <c r="C186"/>
  <c r="D186"/>
  <c r="C188"/>
  <c r="D188"/>
  <c r="C189"/>
  <c r="D189"/>
  <c r="C190"/>
  <c r="D190"/>
  <c r="C191"/>
  <c r="D191"/>
  <c r="C192"/>
  <c r="D192"/>
  <c r="C193"/>
  <c r="D193"/>
  <c r="C194"/>
  <c r="D194"/>
  <c r="C197"/>
  <c r="D197"/>
  <c r="C198"/>
  <c r="D198"/>
  <c r="C199"/>
  <c r="D199"/>
  <c r="C200"/>
  <c r="D200"/>
  <c r="C202"/>
  <c r="D202"/>
  <c r="C203"/>
  <c r="D203"/>
  <c r="C204"/>
  <c r="D204"/>
  <c r="C205"/>
  <c r="D205"/>
  <c r="C206"/>
  <c r="D206"/>
  <c r="C207"/>
  <c r="D207"/>
  <c r="C208"/>
  <c r="D208"/>
  <c r="C210"/>
  <c r="D210"/>
  <c r="C211"/>
  <c r="D211"/>
  <c r="C212"/>
  <c r="D212"/>
  <c r="C213"/>
  <c r="D213"/>
  <c r="C216"/>
  <c r="D216"/>
  <c r="C217"/>
  <c r="D217"/>
  <c r="C219"/>
  <c r="D219"/>
  <c r="C220"/>
  <c r="D220"/>
  <c r="C221"/>
  <c r="D221"/>
  <c r="C224"/>
  <c r="D224"/>
  <c r="C225"/>
  <c r="D225"/>
  <c r="C227"/>
  <c r="D227"/>
  <c r="C228"/>
  <c r="D228"/>
  <c r="C230"/>
  <c r="D230"/>
  <c r="C231"/>
  <c r="D231"/>
  <c r="C233"/>
  <c r="D233"/>
  <c r="C234"/>
  <c r="D234"/>
  <c r="C236"/>
  <c r="D236"/>
  <c r="C238"/>
  <c r="D238"/>
  <c r="C239"/>
  <c r="D239"/>
  <c r="C242"/>
  <c r="D242"/>
  <c r="C243"/>
  <c r="D243"/>
  <c r="C244"/>
  <c r="D244"/>
  <c r="C245"/>
  <c r="D245"/>
  <c r="C247"/>
  <c r="D247"/>
  <c r="C248"/>
  <c r="D248"/>
  <c r="C251"/>
  <c r="D251"/>
  <c r="C252"/>
  <c r="D252"/>
  <c r="C254"/>
  <c r="D254"/>
  <c r="C255"/>
  <c r="D255"/>
  <c r="C257"/>
  <c r="D257"/>
  <c r="C258"/>
  <c r="D258"/>
  <c r="C259"/>
  <c r="D259"/>
  <c r="C260"/>
  <c r="D260"/>
  <c r="C261"/>
  <c r="D261"/>
  <c r="C263"/>
  <c r="D263"/>
  <c r="C264"/>
  <c r="D264"/>
  <c r="C266"/>
  <c r="D266"/>
  <c r="C267"/>
  <c r="D267"/>
  <c r="C268"/>
  <c r="D268"/>
  <c r="C269"/>
  <c r="D269"/>
  <c r="C270"/>
  <c r="D270"/>
  <c r="C276"/>
  <c r="D276"/>
  <c r="C277"/>
  <c r="D277"/>
  <c r="C278"/>
  <c r="D278"/>
  <c r="C279"/>
  <c r="D279"/>
  <c r="C280"/>
  <c r="D280"/>
  <c r="C281"/>
  <c r="D281"/>
  <c r="C285"/>
  <c r="D285"/>
  <c r="C286"/>
  <c r="D286"/>
  <c r="C287"/>
  <c r="D287"/>
  <c r="C289"/>
  <c r="D289"/>
  <c r="C290"/>
  <c r="D290"/>
  <c r="C291"/>
  <c r="D291"/>
  <c r="C292"/>
  <c r="D292"/>
  <c r="C293"/>
  <c r="D293"/>
  <c r="C294"/>
  <c r="D294"/>
  <c r="C297"/>
  <c r="D297"/>
  <c r="C298"/>
  <c r="D298"/>
  <c r="C299"/>
  <c r="D299"/>
  <c r="C300"/>
  <c r="D300"/>
  <c r="C302"/>
  <c r="D302"/>
  <c r="C303"/>
  <c r="D303"/>
  <c r="C304"/>
  <c r="D304"/>
  <c r="C305"/>
  <c r="D305"/>
  <c r="C306"/>
  <c r="D306"/>
  <c r="C307"/>
  <c r="D307"/>
  <c r="C308"/>
  <c r="D308"/>
  <c r="C309"/>
  <c r="D309"/>
  <c r="C311"/>
  <c r="D311"/>
  <c r="C312"/>
  <c r="D312"/>
  <c r="C313"/>
  <c r="D313"/>
  <c r="C314"/>
  <c r="D314"/>
  <c r="C316"/>
  <c r="D316"/>
  <c r="C317"/>
  <c r="D317"/>
  <c r="C318"/>
  <c r="D318"/>
  <c r="C319"/>
  <c r="D319"/>
  <c r="C321"/>
  <c r="D321"/>
  <c r="C322"/>
  <c r="D322"/>
  <c r="C324"/>
  <c r="D324"/>
  <c r="C325"/>
  <c r="D325"/>
  <c r="C326"/>
  <c r="D326"/>
  <c r="C327"/>
  <c r="D327"/>
  <c r="C330"/>
  <c r="D330"/>
  <c r="C331"/>
  <c r="D331"/>
  <c r="C334"/>
  <c r="D334"/>
  <c r="C338"/>
  <c r="D338"/>
  <c r="C339"/>
  <c r="D339"/>
  <c r="C340"/>
  <c r="D340"/>
  <c r="C342"/>
  <c r="D342"/>
  <c r="C343"/>
  <c r="D343"/>
  <c r="C344"/>
  <c r="D344"/>
  <c r="C345"/>
  <c r="D345"/>
  <c r="C346"/>
  <c r="D346"/>
  <c r="C347"/>
  <c r="D347"/>
  <c r="C350"/>
  <c r="D350"/>
  <c r="C351"/>
  <c r="D351"/>
  <c r="C352"/>
  <c r="D352"/>
  <c r="C353"/>
  <c r="D353"/>
  <c r="C355"/>
  <c r="D355"/>
  <c r="C356"/>
  <c r="D356"/>
  <c r="C357"/>
  <c r="D357"/>
  <c r="C358"/>
  <c r="D358"/>
  <c r="C359"/>
  <c r="D359"/>
  <c r="C360"/>
  <c r="D360"/>
  <c r="C361"/>
  <c r="D361"/>
  <c r="C362"/>
  <c r="D362"/>
  <c r="C364"/>
  <c r="D364"/>
  <c r="C365"/>
  <c r="D365"/>
  <c r="C366"/>
  <c r="D366"/>
  <c r="C367"/>
  <c r="D367"/>
  <c r="C369"/>
  <c r="H369" s="1"/>
  <c r="D369"/>
  <c r="C370"/>
  <c r="D370"/>
  <c r="C371"/>
  <c r="D371"/>
  <c r="C372"/>
  <c r="D372"/>
  <c r="C374"/>
  <c r="D374"/>
  <c r="C375"/>
  <c r="D375"/>
  <c r="C377"/>
  <c r="D377"/>
  <c r="C378"/>
  <c r="D378"/>
  <c r="C379"/>
  <c r="D379"/>
  <c r="C380"/>
  <c r="D380"/>
  <c r="C383"/>
  <c r="D383"/>
  <c r="C384"/>
  <c r="D384"/>
  <c r="C387"/>
  <c r="D387"/>
  <c r="C390"/>
  <c r="D390"/>
  <c r="C392"/>
  <c r="D392"/>
  <c r="C394"/>
  <c r="D394"/>
  <c r="C396"/>
  <c r="D396"/>
  <c r="C399"/>
  <c r="D399"/>
  <c r="C400"/>
  <c r="D400"/>
  <c r="C401"/>
  <c r="D401"/>
  <c r="C412"/>
  <c r="D412"/>
  <c r="C413"/>
  <c r="D413"/>
  <c r="C414"/>
  <c r="D414"/>
  <c r="C415"/>
  <c r="D415"/>
  <c r="C417"/>
  <c r="D417"/>
  <c r="C418"/>
  <c r="D418"/>
  <c r="C420"/>
  <c r="D420"/>
  <c r="C421"/>
  <c r="D421"/>
  <c r="C422"/>
  <c r="D422"/>
  <c r="C424"/>
  <c r="D424"/>
  <c r="C426"/>
  <c r="D426"/>
  <c r="C427"/>
  <c r="D427"/>
  <c r="C428"/>
  <c r="D428"/>
  <c r="C429"/>
  <c r="D429"/>
  <c r="C430"/>
  <c r="D430"/>
  <c r="C431"/>
  <c r="D431"/>
  <c r="C433"/>
  <c r="D433"/>
  <c r="C434"/>
  <c r="D434"/>
  <c r="C435"/>
  <c r="D435"/>
  <c r="C436"/>
  <c r="D436"/>
  <c r="C438"/>
  <c r="D438"/>
  <c r="C439"/>
  <c r="D439"/>
  <c r="C440"/>
  <c r="D440"/>
  <c r="C441"/>
  <c r="D441"/>
  <c r="C442"/>
  <c r="D442"/>
  <c r="C443"/>
  <c r="D443"/>
  <c r="C444"/>
  <c r="D444"/>
  <c r="C446"/>
  <c r="D446"/>
  <c r="C447"/>
  <c r="D447"/>
  <c r="C448"/>
  <c r="D448"/>
  <c r="C451"/>
  <c r="D451"/>
  <c r="C452"/>
  <c r="D452"/>
  <c r="C454"/>
  <c r="D454"/>
  <c r="C455"/>
  <c r="D455"/>
  <c r="C457"/>
  <c r="D457"/>
  <c r="C458"/>
  <c r="D458"/>
  <c r="C460"/>
  <c r="D460"/>
  <c r="C461"/>
  <c r="D461"/>
  <c r="C464"/>
  <c r="D464"/>
  <c r="C465"/>
  <c r="D465"/>
  <c r="C466"/>
  <c r="D466"/>
  <c r="C468"/>
  <c r="D468"/>
  <c r="H468" s="1"/>
  <c r="C470"/>
  <c r="D470"/>
  <c r="C471"/>
  <c r="D471"/>
  <c r="C473"/>
  <c r="D473"/>
  <c r="C474"/>
  <c r="D474"/>
  <c r="C477"/>
  <c r="D477"/>
  <c r="C478"/>
  <c r="D478"/>
  <c r="C479"/>
  <c r="D479"/>
  <c r="C480"/>
  <c r="D480"/>
  <c r="C482"/>
  <c r="D482"/>
  <c r="C483"/>
  <c r="D483"/>
  <c r="C484"/>
  <c r="D484"/>
  <c r="C486"/>
  <c r="D486"/>
  <c r="C488"/>
  <c r="D488"/>
  <c r="C489"/>
  <c r="D489"/>
  <c r="C490"/>
  <c r="D490"/>
  <c r="C491"/>
  <c r="D491"/>
  <c r="C492"/>
  <c r="D492"/>
  <c r="C493"/>
  <c r="D493"/>
  <c r="C495"/>
  <c r="D495"/>
  <c r="C496"/>
  <c r="D496"/>
  <c r="C497"/>
  <c r="D497"/>
  <c r="C498"/>
  <c r="D498"/>
  <c r="C500"/>
  <c r="D500"/>
  <c r="C501"/>
  <c r="D501"/>
  <c r="C502"/>
  <c r="D502"/>
  <c r="H502" s="1"/>
  <c r="C503"/>
  <c r="D503"/>
  <c r="C504"/>
  <c r="D504"/>
  <c r="C505"/>
  <c r="D505"/>
  <c r="C506"/>
  <c r="D506"/>
  <c r="C509"/>
  <c r="D509"/>
  <c r="C510"/>
  <c r="D510"/>
  <c r="C512"/>
  <c r="D512"/>
  <c r="C513"/>
  <c r="D513"/>
  <c r="C515"/>
  <c r="D515"/>
  <c r="C516"/>
  <c r="D516"/>
  <c r="C518"/>
  <c r="D518"/>
  <c r="C519"/>
  <c r="D519"/>
  <c r="C523"/>
  <c r="D523"/>
  <c r="C524"/>
  <c r="D524"/>
  <c r="C525"/>
  <c r="D525"/>
  <c r="C526"/>
  <c r="D526"/>
  <c r="C528"/>
  <c r="D528"/>
  <c r="C529"/>
  <c r="D529"/>
  <c r="C531"/>
  <c r="D531"/>
  <c r="C532"/>
  <c r="D532"/>
  <c r="C533"/>
  <c r="D533"/>
  <c r="C535"/>
  <c r="D535"/>
  <c r="C537"/>
  <c r="D537"/>
  <c r="C538"/>
  <c r="D538"/>
  <c r="C539"/>
  <c r="D539"/>
  <c r="C540"/>
  <c r="D540"/>
  <c r="C541"/>
  <c r="D541"/>
  <c r="C542"/>
  <c r="D542"/>
  <c r="C544"/>
  <c r="D544"/>
  <c r="C545"/>
  <c r="D545"/>
  <c r="C546"/>
  <c r="D546"/>
  <c r="C547"/>
  <c r="D547"/>
  <c r="C549"/>
  <c r="D549"/>
  <c r="C550"/>
  <c r="D550"/>
  <c r="C551"/>
  <c r="D551"/>
  <c r="C552"/>
  <c r="D552"/>
  <c r="C553"/>
  <c r="D553"/>
  <c r="C554"/>
  <c r="D554"/>
  <c r="C555"/>
  <c r="D555"/>
  <c r="C557"/>
  <c r="D557"/>
  <c r="C558"/>
  <c r="D558"/>
  <c r="C559"/>
  <c r="D559"/>
  <c r="C562"/>
  <c r="D562"/>
  <c r="C563"/>
  <c r="D563"/>
  <c r="C565"/>
  <c r="D565"/>
  <c r="C566"/>
  <c r="D566"/>
  <c r="C568"/>
  <c r="D568"/>
  <c r="C569"/>
  <c r="D569"/>
  <c r="C571"/>
  <c r="D571"/>
  <c r="C572"/>
  <c r="D572"/>
  <c r="C575"/>
  <c r="D575"/>
  <c r="C576"/>
  <c r="D576"/>
  <c r="C577"/>
  <c r="D577"/>
  <c r="C579"/>
  <c r="D579"/>
  <c r="C581"/>
  <c r="D581"/>
  <c r="C582"/>
  <c r="D582"/>
  <c r="C584"/>
  <c r="D584"/>
  <c r="C585"/>
  <c r="D585"/>
  <c r="C588"/>
  <c r="D588"/>
  <c r="C589"/>
  <c r="D589"/>
  <c r="C590"/>
  <c r="D590"/>
  <c r="C591"/>
  <c r="D591"/>
  <c r="C593"/>
  <c r="D593"/>
  <c r="C594"/>
  <c r="D594"/>
  <c r="C595"/>
  <c r="D595"/>
  <c r="C597"/>
  <c r="D597"/>
  <c r="C599"/>
  <c r="D599"/>
  <c r="C600"/>
  <c r="D600"/>
  <c r="C601"/>
  <c r="D601"/>
  <c r="C602"/>
  <c r="D602"/>
  <c r="C603"/>
  <c r="D603"/>
  <c r="C604"/>
  <c r="D604"/>
  <c r="C606"/>
  <c r="D606"/>
  <c r="C607"/>
  <c r="D607"/>
  <c r="C608"/>
  <c r="D608"/>
  <c r="C609"/>
  <c r="D609"/>
  <c r="C611"/>
  <c r="D611"/>
  <c r="C612"/>
  <c r="D612"/>
  <c r="C613"/>
  <c r="D613"/>
  <c r="C614"/>
  <c r="D614"/>
  <c r="C615"/>
  <c r="D615"/>
  <c r="C616"/>
  <c r="D616"/>
  <c r="C617"/>
  <c r="D617"/>
  <c r="C620"/>
  <c r="D620"/>
  <c r="C621"/>
  <c r="D621"/>
  <c r="C623"/>
  <c r="D623"/>
  <c r="C624"/>
  <c r="D624"/>
  <c r="C626"/>
  <c r="D626"/>
  <c r="C627"/>
  <c r="D627"/>
  <c r="C630"/>
  <c r="G630" s="1"/>
  <c r="D630"/>
  <c r="C631"/>
  <c r="D631"/>
  <c r="C640"/>
  <c r="D640"/>
  <c r="C641"/>
  <c r="D641"/>
  <c r="C642"/>
  <c r="D642"/>
  <c r="C1298"/>
  <c r="D1298"/>
  <c r="C1299"/>
  <c r="D1299"/>
  <c r="C1300"/>
  <c r="D1300"/>
  <c r="C1302"/>
  <c r="D1302"/>
  <c r="C1303"/>
  <c r="D1303"/>
  <c r="C1305"/>
  <c r="D1305"/>
  <c r="C1306"/>
  <c r="D1306"/>
  <c r="C1307"/>
  <c r="D1307"/>
  <c r="C1308"/>
  <c r="D1308"/>
  <c r="C1309"/>
  <c r="D1309"/>
  <c r="C1310"/>
  <c r="D1310"/>
  <c r="C1311"/>
  <c r="D1311"/>
  <c r="C1312"/>
  <c r="D1312"/>
  <c r="C1314"/>
  <c r="D1314"/>
  <c r="C1315"/>
  <c r="D1315"/>
  <c r="C1316"/>
  <c r="D1316"/>
  <c r="C1317"/>
  <c r="D1317"/>
  <c r="C1318"/>
  <c r="D1318"/>
  <c r="C1320"/>
  <c r="D1320"/>
  <c r="C1321"/>
  <c r="D1321"/>
  <c r="C1322"/>
  <c r="D1322"/>
  <c r="C1323"/>
  <c r="D1323"/>
  <c r="C1324"/>
  <c r="D1324"/>
  <c r="C1325"/>
  <c r="D1325"/>
  <c r="C1328"/>
  <c r="D1328"/>
  <c r="C1329"/>
  <c r="D1329"/>
  <c r="C1331"/>
  <c r="D1331"/>
  <c r="C1332"/>
  <c r="D1332"/>
  <c r="C1333"/>
  <c r="D1333"/>
  <c r="C1335"/>
  <c r="D1335"/>
  <c r="C1336"/>
  <c r="D1336"/>
  <c r="C1337"/>
  <c r="D1337"/>
  <c r="C1338"/>
  <c r="D1338"/>
  <c r="C1339"/>
  <c r="D1339"/>
  <c r="C1340"/>
  <c r="D1340"/>
  <c r="C1342"/>
  <c r="D1342"/>
  <c r="C1343"/>
  <c r="D1343"/>
  <c r="C1344"/>
  <c r="D1344"/>
  <c r="C1346"/>
  <c r="D1346"/>
  <c r="C1347"/>
  <c r="D1347"/>
  <c r="C1348"/>
  <c r="D1348"/>
  <c r="C1349"/>
  <c r="D1349"/>
  <c r="C1350"/>
  <c r="D1350"/>
  <c r="C1351"/>
  <c r="D1351"/>
  <c r="C1353"/>
  <c r="D1353"/>
  <c r="C1354"/>
  <c r="D1354"/>
  <c r="C1355"/>
  <c r="D1355"/>
  <c r="C1356"/>
  <c r="D1356"/>
  <c r="C1358"/>
  <c r="D1358"/>
  <c r="C1359"/>
  <c r="D1359"/>
  <c r="C1360"/>
  <c r="D1360"/>
  <c r="C1361"/>
  <c r="D1361"/>
  <c r="C1362"/>
  <c r="D1362"/>
  <c r="C1363"/>
  <c r="D1363"/>
  <c r="C1364"/>
  <c r="D1364"/>
  <c r="C1365"/>
  <c r="D1365"/>
  <c r="C1367"/>
  <c r="D1367"/>
  <c r="C1368"/>
  <c r="D1368"/>
  <c r="C1369"/>
  <c r="D1369"/>
  <c r="C1370"/>
  <c r="D1370"/>
  <c r="C1371"/>
  <c r="D1371"/>
  <c r="C1372"/>
  <c r="D1372"/>
  <c r="C1374"/>
  <c r="D1374"/>
  <c r="C1375"/>
  <c r="D1375"/>
  <c r="C1376"/>
  <c r="D1376"/>
  <c r="C1377"/>
  <c r="D1377"/>
  <c r="C1378"/>
  <c r="D1378"/>
  <c r="C1379"/>
  <c r="D1379"/>
  <c r="C1382"/>
  <c r="D1382"/>
  <c r="C1383"/>
  <c r="D1383"/>
  <c r="C1384"/>
  <c r="D1384"/>
  <c r="C1386"/>
  <c r="D1386"/>
  <c r="C1387"/>
  <c r="D1387"/>
  <c r="C1388"/>
  <c r="D1388"/>
  <c r="C1389"/>
  <c r="D1389"/>
  <c r="C1391"/>
  <c r="D1391"/>
  <c r="C1392"/>
  <c r="D1392"/>
  <c r="C1393"/>
  <c r="D1393"/>
  <c r="C1394"/>
  <c r="D1394"/>
  <c r="C1395"/>
  <c r="D1395"/>
  <c r="C1396"/>
  <c r="D1396"/>
  <c r="C1397"/>
  <c r="D1397"/>
  <c r="C1399"/>
  <c r="D1399"/>
  <c r="C1400"/>
  <c r="D1400"/>
  <c r="C1401"/>
  <c r="D1401"/>
  <c r="C1402"/>
  <c r="D1402"/>
  <c r="C1403"/>
  <c r="D1403"/>
  <c r="C1404"/>
  <c r="D1404"/>
  <c r="C1407"/>
  <c r="D1407"/>
  <c r="C1408"/>
  <c r="D1408"/>
  <c r="C1410"/>
  <c r="D1410"/>
  <c r="C1411"/>
  <c r="D1411"/>
  <c r="C1412"/>
  <c r="D1412"/>
  <c r="C1414"/>
  <c r="D1414"/>
  <c r="C1415"/>
  <c r="D1415"/>
  <c r="C1416"/>
  <c r="D1416"/>
  <c r="C1417"/>
  <c r="D1417"/>
  <c r="C1418"/>
  <c r="D1418"/>
  <c r="C1419"/>
  <c r="D1419"/>
  <c r="C1422"/>
  <c r="D1422"/>
  <c r="C1423"/>
  <c r="D1423"/>
  <c r="C1424"/>
  <c r="D1424"/>
  <c r="C1425"/>
  <c r="D1425"/>
  <c r="C1426"/>
  <c r="D1426"/>
  <c r="C1427"/>
  <c r="D1427"/>
  <c r="C1428"/>
  <c r="D1428"/>
  <c r="C1429"/>
  <c r="D1429"/>
  <c r="C1430"/>
  <c r="D1430"/>
  <c r="C1431"/>
  <c r="D1431"/>
  <c r="L3" i="3"/>
  <c r="C1001" i="37"/>
  <c r="D1001"/>
  <c r="C1002"/>
  <c r="D1002"/>
  <c r="C1003"/>
  <c r="D1003"/>
  <c r="C1006"/>
  <c r="D1006"/>
  <c r="C1007"/>
  <c r="D1007"/>
  <c r="C1008"/>
  <c r="D1008"/>
  <c r="C1009"/>
  <c r="D1009"/>
  <c r="C1010"/>
  <c r="D1010"/>
  <c r="C1012"/>
  <c r="D1012"/>
  <c r="C1013"/>
  <c r="D1013"/>
  <c r="C1014"/>
  <c r="D1014"/>
  <c r="C1015"/>
  <c r="D1015"/>
  <c r="C1016"/>
  <c r="D1016"/>
  <c r="C1017"/>
  <c r="D1017"/>
  <c r="C1018"/>
  <c r="D1018"/>
  <c r="C1019"/>
  <c r="D1019"/>
  <c r="C1020"/>
  <c r="D1020"/>
  <c r="C1022"/>
  <c r="D1022"/>
  <c r="C1023"/>
  <c r="D1023"/>
  <c r="C1024"/>
  <c r="D1024"/>
  <c r="C1025"/>
  <c r="D1025"/>
  <c r="C1026"/>
  <c r="D1026"/>
  <c r="C1028"/>
  <c r="D1028"/>
  <c r="C1029"/>
  <c r="D1029"/>
  <c r="C1030"/>
  <c r="D1030"/>
  <c r="C1031"/>
  <c r="D1031"/>
  <c r="C1032"/>
  <c r="D1032"/>
  <c r="C1034"/>
  <c r="D1034"/>
  <c r="C1035"/>
  <c r="D1035"/>
  <c r="C1036"/>
  <c r="D1036"/>
  <c r="C1038"/>
  <c r="D1038"/>
  <c r="C1039"/>
  <c r="D1039"/>
  <c r="C1040"/>
  <c r="D1040"/>
  <c r="C1041"/>
  <c r="D1041"/>
  <c r="C1042"/>
  <c r="D1042"/>
  <c r="C1043"/>
  <c r="D1043"/>
  <c r="C1045"/>
  <c r="D1045"/>
  <c r="C1046"/>
  <c r="D1046"/>
  <c r="C1047"/>
  <c r="D1047"/>
  <c r="C1049"/>
  <c r="D1049"/>
  <c r="C1050"/>
  <c r="D1050"/>
  <c r="C1051"/>
  <c r="D1051"/>
  <c r="C1052"/>
  <c r="D1052"/>
  <c r="C1053"/>
  <c r="D1053"/>
  <c r="C1054"/>
  <c r="D1054"/>
  <c r="C1056"/>
  <c r="D1056"/>
  <c r="C1057"/>
  <c r="D1057"/>
  <c r="C1058"/>
  <c r="D1058"/>
  <c r="C1059"/>
  <c r="D1059"/>
  <c r="C1063"/>
  <c r="D1063"/>
  <c r="C1064"/>
  <c r="D1064"/>
  <c r="C1065"/>
  <c r="D1065"/>
  <c r="C1066"/>
  <c r="D1066"/>
  <c r="C1067"/>
  <c r="D1067"/>
  <c r="C1068"/>
  <c r="D1068"/>
  <c r="C1069"/>
  <c r="D1069"/>
  <c r="C1072"/>
  <c r="D1072"/>
  <c r="C1073"/>
  <c r="D1073"/>
  <c r="C1074"/>
  <c r="D1074"/>
  <c r="C1075"/>
  <c r="D1075"/>
  <c r="C1076"/>
  <c r="D1076"/>
  <c r="C1077"/>
  <c r="D1077"/>
  <c r="C1080"/>
  <c r="D1080"/>
  <c r="C1081"/>
  <c r="D1081"/>
  <c r="C1082"/>
  <c r="D1082"/>
  <c r="C1083"/>
  <c r="D1083"/>
  <c r="C1084"/>
  <c r="D1084"/>
  <c r="C1085"/>
  <c r="D1085"/>
  <c r="C1086"/>
  <c r="D1086"/>
  <c r="C1087"/>
  <c r="D1087"/>
  <c r="C1088"/>
  <c r="D1088"/>
  <c r="C1089"/>
  <c r="D1089"/>
  <c r="C1090"/>
  <c r="D1090"/>
  <c r="C1091"/>
  <c r="D1091"/>
  <c r="C1092"/>
  <c r="D1092"/>
  <c r="C1093"/>
  <c r="D1093"/>
  <c r="C1094"/>
  <c r="D1094"/>
  <c r="C1095"/>
  <c r="D1095"/>
  <c r="C1096"/>
  <c r="D1096"/>
  <c r="C1098"/>
  <c r="D1098"/>
  <c r="C1099"/>
  <c r="D1099"/>
  <c r="C1100"/>
  <c r="D1100"/>
  <c r="C1101"/>
  <c r="D1101"/>
  <c r="C1102"/>
  <c r="D1102"/>
  <c r="C1103"/>
  <c r="D1103"/>
  <c r="C1104"/>
  <c r="D1104"/>
  <c r="C1105"/>
  <c r="D1105"/>
  <c r="C1106"/>
  <c r="D1106"/>
  <c r="C1107"/>
  <c r="D1107"/>
  <c r="C1108"/>
  <c r="D1108"/>
  <c r="C1111"/>
  <c r="D1111"/>
  <c r="C1112"/>
  <c r="D1112"/>
  <c r="C1113"/>
  <c r="D1113"/>
  <c r="C1114"/>
  <c r="D1114"/>
  <c r="C1115"/>
  <c r="D1115"/>
  <c r="C1116"/>
  <c r="D1116"/>
  <c r="C1118"/>
  <c r="D1118"/>
  <c r="C1119"/>
  <c r="D1119"/>
  <c r="C1120"/>
  <c r="D1120"/>
  <c r="C1121"/>
  <c r="D1121"/>
  <c r="C1122"/>
  <c r="D1122"/>
  <c r="C1123"/>
  <c r="D1123"/>
  <c r="C1124"/>
  <c r="D1124"/>
  <c r="C1127"/>
  <c r="D1127"/>
  <c r="C1128"/>
  <c r="D1128"/>
  <c r="C1129"/>
  <c r="D1129"/>
  <c r="C1130"/>
  <c r="D1130"/>
  <c r="C1131"/>
  <c r="D1131"/>
  <c r="C1132"/>
  <c r="D1132"/>
  <c r="C1134"/>
  <c r="D1134"/>
  <c r="C1135"/>
  <c r="D1135"/>
  <c r="C1136"/>
  <c r="D1136"/>
  <c r="C1138"/>
  <c r="D1138"/>
  <c r="C1139"/>
  <c r="D1139"/>
  <c r="C1141"/>
  <c r="D1141"/>
  <c r="C1142"/>
  <c r="D1142"/>
  <c r="C1143"/>
  <c r="D1143"/>
  <c r="C1144"/>
  <c r="D1144"/>
  <c r="C1145"/>
  <c r="D1145"/>
  <c r="C1146"/>
  <c r="D1146"/>
  <c r="C1147"/>
  <c r="D1147"/>
  <c r="C1148"/>
  <c r="D1148"/>
  <c r="C1149"/>
  <c r="D1149"/>
  <c r="C1150"/>
  <c r="D1150"/>
  <c r="C1151"/>
  <c r="D1151"/>
  <c r="C1152"/>
  <c r="D1152"/>
  <c r="C1153"/>
  <c r="D1153"/>
  <c r="C1154"/>
  <c r="D1154"/>
  <c r="C1156"/>
  <c r="D1156"/>
  <c r="C1157"/>
  <c r="D1157"/>
  <c r="C1158"/>
  <c r="D1158"/>
  <c r="C1162"/>
  <c r="D1162"/>
  <c r="C1163"/>
  <c r="D1163"/>
  <c r="C1165"/>
  <c r="D1165"/>
  <c r="C1166"/>
  <c r="D1166"/>
  <c r="C1167"/>
  <c r="D1167"/>
  <c r="C1168"/>
  <c r="D1168"/>
  <c r="C1169"/>
  <c r="D1169"/>
  <c r="C1170"/>
  <c r="D1170"/>
  <c r="C1171"/>
  <c r="D1171"/>
  <c r="C1172"/>
  <c r="D1172"/>
  <c r="C1173"/>
  <c r="D1173"/>
  <c r="C1176"/>
  <c r="D1176"/>
  <c r="C1177"/>
  <c r="D1177"/>
  <c r="C1178"/>
  <c r="D1178"/>
  <c r="C1179"/>
  <c r="D1179"/>
  <c r="C1180"/>
  <c r="D1180"/>
  <c r="C1181"/>
  <c r="D1181"/>
  <c r="C1183"/>
  <c r="D1183"/>
  <c r="C1184"/>
  <c r="D1184"/>
  <c r="C1185"/>
  <c r="D1185"/>
  <c r="C1186"/>
  <c r="D1186"/>
  <c r="C1187"/>
  <c r="D1187"/>
  <c r="C1188"/>
  <c r="D1188"/>
  <c r="C1189"/>
  <c r="D1189"/>
  <c r="C1192"/>
  <c r="D1192"/>
  <c r="C1193"/>
  <c r="D1193"/>
  <c r="C1194"/>
  <c r="D1194"/>
  <c r="C1195"/>
  <c r="D1195"/>
  <c r="C1196"/>
  <c r="D1196"/>
  <c r="C1197"/>
  <c r="D1197"/>
  <c r="C1198"/>
  <c r="D1198"/>
  <c r="C1199"/>
  <c r="D1199"/>
  <c r="C1200"/>
  <c r="D1200"/>
  <c r="C1201"/>
  <c r="D1201"/>
  <c r="C1202"/>
  <c r="D1202"/>
  <c r="C1203"/>
  <c r="D1203"/>
  <c r="C1204"/>
  <c r="D1204"/>
  <c r="C1205"/>
  <c r="D1205"/>
  <c r="C1206"/>
  <c r="D1206"/>
  <c r="C1207"/>
  <c r="D1207"/>
  <c r="C1209"/>
  <c r="D1209"/>
  <c r="C1210"/>
  <c r="D1210"/>
  <c r="C1211"/>
  <c r="D1211"/>
  <c r="C1212"/>
  <c r="D1212"/>
  <c r="C1213"/>
  <c r="D1213"/>
  <c r="C1214"/>
  <c r="D1214"/>
  <c r="C1215"/>
  <c r="D1215"/>
  <c r="C1216"/>
  <c r="D1216"/>
  <c r="C1217"/>
  <c r="D1217"/>
  <c r="C1219"/>
  <c r="D1219"/>
  <c r="C1220"/>
  <c r="D1220"/>
  <c r="C1224"/>
  <c r="D1224"/>
  <c r="C1225"/>
  <c r="D1225"/>
  <c r="C1227"/>
  <c r="D1227"/>
  <c r="C1228"/>
  <c r="D1228"/>
  <c r="C1229"/>
  <c r="D1229"/>
  <c r="C1231"/>
  <c r="D1231"/>
  <c r="C1232"/>
  <c r="D1232"/>
  <c r="C1233"/>
  <c r="D1233"/>
  <c r="C1235"/>
  <c r="D1235"/>
  <c r="C1236"/>
  <c r="D1236"/>
  <c r="C1237"/>
  <c r="D1237"/>
  <c r="C1238"/>
  <c r="D1238"/>
  <c r="C1239"/>
  <c r="D1239"/>
  <c r="C1240"/>
  <c r="D1240"/>
  <c r="C1243"/>
  <c r="D1243"/>
  <c r="C1244"/>
  <c r="D1244"/>
  <c r="C1245"/>
  <c r="D1245"/>
  <c r="C1246"/>
  <c r="D1246"/>
  <c r="C1477"/>
  <c r="C1479"/>
  <c r="C1481"/>
  <c r="C1482"/>
  <c r="C1483"/>
  <c r="C1484"/>
  <c r="C1485"/>
  <c r="C1486"/>
  <c r="C1487"/>
  <c r="C1488"/>
  <c r="C1489"/>
  <c r="C1491"/>
  <c r="C1492"/>
  <c r="C1493"/>
  <c r="C1494"/>
  <c r="C1495"/>
  <c r="C1497"/>
  <c r="C1499"/>
  <c r="G1499" s="1"/>
  <c r="C1500"/>
  <c r="C1501"/>
  <c r="C1502"/>
  <c r="C1503"/>
  <c r="C1504"/>
  <c r="C1505"/>
  <c r="C1506"/>
  <c r="C1507"/>
  <c r="C1509"/>
  <c r="C1510"/>
  <c r="C1511"/>
  <c r="C1512"/>
  <c r="C1513"/>
  <c r="C1517"/>
  <c r="C1518"/>
  <c r="C1519"/>
  <c r="C1520"/>
  <c r="C1523"/>
  <c r="C1524"/>
  <c r="C1525"/>
  <c r="C1526"/>
  <c r="C1528"/>
  <c r="C1529"/>
  <c r="C1530"/>
  <c r="C1531"/>
  <c r="C1533"/>
  <c r="C1534"/>
  <c r="C1535"/>
  <c r="C1536"/>
  <c r="C1538"/>
  <c r="C1539"/>
  <c r="C1540"/>
  <c r="C1541"/>
  <c r="C1543"/>
  <c r="C1544"/>
  <c r="C1545"/>
  <c r="C1546"/>
  <c r="C1548"/>
  <c r="C1549"/>
  <c r="C1550"/>
  <c r="C1551"/>
  <c r="C1553"/>
  <c r="C1554"/>
  <c r="C1555"/>
  <c r="C1556"/>
  <c r="C1558"/>
  <c r="C1559"/>
  <c r="E23" i="1"/>
  <c r="D13" i="37" s="1"/>
  <c r="A3" i="30"/>
  <c r="A3" i="27"/>
  <c r="A3" i="33"/>
  <c r="A3" i="36"/>
  <c r="A3" i="1"/>
  <c r="J162" i="3"/>
  <c r="L162"/>
  <c r="O3"/>
  <c r="H3"/>
  <c r="G6" s="1"/>
  <c r="I3"/>
  <c r="D33" i="30"/>
  <c r="C1498" i="37" s="1"/>
  <c r="B1496"/>
  <c r="B1498"/>
  <c r="B1499"/>
  <c r="B1514"/>
  <c r="B2"/>
  <c r="B3"/>
  <c r="B4"/>
  <c r="B5"/>
  <c r="B6"/>
  <c r="G6" s="1"/>
  <c r="B7"/>
  <c r="B8"/>
  <c r="G8" s="1"/>
  <c r="B9"/>
  <c r="B10"/>
  <c r="G10" s="1"/>
  <c r="B11"/>
  <c r="B12"/>
  <c r="G12" s="1"/>
  <c r="B13"/>
  <c r="B14"/>
  <c r="G14" s="1"/>
  <c r="B15"/>
  <c r="B16"/>
  <c r="G16" s="1"/>
  <c r="B17"/>
  <c r="B18"/>
  <c r="G18" s="1"/>
  <c r="B19"/>
  <c r="B20"/>
  <c r="G20" s="1"/>
  <c r="B21"/>
  <c r="B22"/>
  <c r="G22" s="1"/>
  <c r="B23"/>
  <c r="B24"/>
  <c r="G24" s="1"/>
  <c r="B25"/>
  <c r="B26"/>
  <c r="G26" s="1"/>
  <c r="B27"/>
  <c r="B28"/>
  <c r="G28" s="1"/>
  <c r="B29"/>
  <c r="B30"/>
  <c r="G30" s="1"/>
  <c r="B31"/>
  <c r="B32"/>
  <c r="G32" s="1"/>
  <c r="B33"/>
  <c r="B34"/>
  <c r="G34" s="1"/>
  <c r="B35"/>
  <c r="B36"/>
  <c r="B37"/>
  <c r="B38"/>
  <c r="G38" s="1"/>
  <c r="B39"/>
  <c r="B40"/>
  <c r="B41"/>
  <c r="B42"/>
  <c r="G42" s="1"/>
  <c r="B43"/>
  <c r="B44"/>
  <c r="B45"/>
  <c r="B46"/>
  <c r="B47"/>
  <c r="B48"/>
  <c r="B49"/>
  <c r="B50"/>
  <c r="G50" s="1"/>
  <c r="B51"/>
  <c r="B52"/>
  <c r="B53"/>
  <c r="B54"/>
  <c r="G54" s="1"/>
  <c r="B55"/>
  <c r="B56"/>
  <c r="G56" s="1"/>
  <c r="B57"/>
  <c r="B58"/>
  <c r="G58" s="1"/>
  <c r="B59"/>
  <c r="B60"/>
  <c r="B61"/>
  <c r="B62"/>
  <c r="G62" s="1"/>
  <c r="B63"/>
  <c r="B64"/>
  <c r="G64" s="1"/>
  <c r="B65"/>
  <c r="B66"/>
  <c r="B67"/>
  <c r="B68"/>
  <c r="G68" s="1"/>
  <c r="B69"/>
  <c r="B70"/>
  <c r="G70" s="1"/>
  <c r="B71"/>
  <c r="B72"/>
  <c r="B73"/>
  <c r="B74"/>
  <c r="G74" s="1"/>
  <c r="B75"/>
  <c r="B76"/>
  <c r="G76" s="1"/>
  <c r="B77"/>
  <c r="B78"/>
  <c r="G78" s="1"/>
  <c r="B79"/>
  <c r="B80"/>
  <c r="B81"/>
  <c r="B82"/>
  <c r="G82" s="1"/>
  <c r="B83"/>
  <c r="B84"/>
  <c r="G84" s="1"/>
  <c r="B85"/>
  <c r="B86"/>
  <c r="G86" s="1"/>
  <c r="B87"/>
  <c r="B88"/>
  <c r="B89"/>
  <c r="B90"/>
  <c r="G90" s="1"/>
  <c r="B91"/>
  <c r="B92"/>
  <c r="G92" s="1"/>
  <c r="B93"/>
  <c r="B94"/>
  <c r="G94" s="1"/>
  <c r="B95"/>
  <c r="B96"/>
  <c r="B97"/>
  <c r="B98"/>
  <c r="G98" s="1"/>
  <c r="B99"/>
  <c r="B100"/>
  <c r="G100" s="1"/>
  <c r="B101"/>
  <c r="B102"/>
  <c r="G102" s="1"/>
  <c r="B103"/>
  <c r="B104"/>
  <c r="B105"/>
  <c r="B106"/>
  <c r="G106" s="1"/>
  <c r="B107"/>
  <c r="B108"/>
  <c r="G108" s="1"/>
  <c r="B109"/>
  <c r="B110"/>
  <c r="G110" s="1"/>
  <c r="B111"/>
  <c r="B112"/>
  <c r="G112" s="1"/>
  <c r="B113"/>
  <c r="B114"/>
  <c r="G114" s="1"/>
  <c r="B115"/>
  <c r="B116"/>
  <c r="G116" s="1"/>
  <c r="B117"/>
  <c r="B118"/>
  <c r="G118" s="1"/>
  <c r="B119"/>
  <c r="B120"/>
  <c r="G120" s="1"/>
  <c r="B121"/>
  <c r="B122"/>
  <c r="B123"/>
  <c r="B124"/>
  <c r="G124" s="1"/>
  <c r="B125"/>
  <c r="B126"/>
  <c r="G126" s="1"/>
  <c r="B127"/>
  <c r="B128"/>
  <c r="B129"/>
  <c r="B130"/>
  <c r="G130" s="1"/>
  <c r="B131"/>
  <c r="B132"/>
  <c r="G132" s="1"/>
  <c r="B133"/>
  <c r="B134"/>
  <c r="G134" s="1"/>
  <c r="B135"/>
  <c r="B136"/>
  <c r="B137"/>
  <c r="B138"/>
  <c r="G138" s="1"/>
  <c r="B139"/>
  <c r="B140"/>
  <c r="G140" s="1"/>
  <c r="B141"/>
  <c r="B142"/>
  <c r="G142" s="1"/>
  <c r="B143"/>
  <c r="B144"/>
  <c r="G144" s="1"/>
  <c r="B145"/>
  <c r="B146"/>
  <c r="B147"/>
  <c r="B148"/>
  <c r="B149"/>
  <c r="B150"/>
  <c r="B151"/>
  <c r="B152"/>
  <c r="G152" s="1"/>
  <c r="B153"/>
  <c r="B154"/>
  <c r="G154" s="1"/>
  <c r="B155"/>
  <c r="B156"/>
  <c r="G156" s="1"/>
  <c r="B157"/>
  <c r="B158"/>
  <c r="G158" s="1"/>
  <c r="B159"/>
  <c r="B160"/>
  <c r="G160" s="1"/>
  <c r="B161"/>
  <c r="B162"/>
  <c r="B163"/>
  <c r="B164"/>
  <c r="G164" s="1"/>
  <c r="B165"/>
  <c r="B166"/>
  <c r="G166" s="1"/>
  <c r="B167"/>
  <c r="B168"/>
  <c r="G168" s="1"/>
  <c r="B169"/>
  <c r="B170"/>
  <c r="G170" s="1"/>
  <c r="B171"/>
  <c r="B172"/>
  <c r="B173"/>
  <c r="B174"/>
  <c r="G174" s="1"/>
  <c r="B175"/>
  <c r="B176"/>
  <c r="B177"/>
  <c r="B178"/>
  <c r="G178" s="1"/>
  <c r="B179"/>
  <c r="B180"/>
  <c r="G180" s="1"/>
  <c r="B181"/>
  <c r="B182"/>
  <c r="G182" s="1"/>
  <c r="B183"/>
  <c r="B184"/>
  <c r="G184" s="1"/>
  <c r="B185"/>
  <c r="B186"/>
  <c r="G186" s="1"/>
  <c r="B187"/>
  <c r="B188"/>
  <c r="G188" s="1"/>
  <c r="B189"/>
  <c r="B190"/>
  <c r="G190" s="1"/>
  <c r="B191"/>
  <c r="B192"/>
  <c r="G192" s="1"/>
  <c r="B193"/>
  <c r="B194"/>
  <c r="G194" s="1"/>
  <c r="B195"/>
  <c r="B196"/>
  <c r="B197"/>
  <c r="B198"/>
  <c r="G198" s="1"/>
  <c r="B199"/>
  <c r="B200"/>
  <c r="G200" s="1"/>
  <c r="B201"/>
  <c r="B202"/>
  <c r="G202" s="1"/>
  <c r="B203"/>
  <c r="B204"/>
  <c r="G204" s="1"/>
  <c r="B205"/>
  <c r="B206"/>
  <c r="G206" s="1"/>
  <c r="B207"/>
  <c r="B208"/>
  <c r="G208" s="1"/>
  <c r="B209"/>
  <c r="B210"/>
  <c r="B211"/>
  <c r="B212"/>
  <c r="G212" s="1"/>
  <c r="B213"/>
  <c r="B214"/>
  <c r="B215"/>
  <c r="B216"/>
  <c r="G216" s="1"/>
  <c r="B217"/>
  <c r="B218"/>
  <c r="B219"/>
  <c r="B220"/>
  <c r="G220" s="1"/>
  <c r="B221"/>
  <c r="B222"/>
  <c r="B223"/>
  <c r="B224"/>
  <c r="G224" s="1"/>
  <c r="B225"/>
  <c r="B226"/>
  <c r="B227"/>
  <c r="B228"/>
  <c r="G228" s="1"/>
  <c r="B229"/>
  <c r="B230"/>
  <c r="G230" s="1"/>
  <c r="B231"/>
  <c r="B232"/>
  <c r="B233"/>
  <c r="B234"/>
  <c r="G234" s="1"/>
  <c r="B235"/>
  <c r="B236"/>
  <c r="G236" s="1"/>
  <c r="B237"/>
  <c r="B238"/>
  <c r="G238" s="1"/>
  <c r="B239"/>
  <c r="B240"/>
  <c r="B241"/>
  <c r="B242"/>
  <c r="G242" s="1"/>
  <c r="B243"/>
  <c r="B244"/>
  <c r="G244" s="1"/>
  <c r="B245"/>
  <c r="B246"/>
  <c r="B247"/>
  <c r="B248"/>
  <c r="G248" s="1"/>
  <c r="B249"/>
  <c r="B250"/>
  <c r="B251"/>
  <c r="B252"/>
  <c r="G252" s="1"/>
  <c r="B253"/>
  <c r="B254"/>
  <c r="G254" s="1"/>
  <c r="B255"/>
  <c r="B256"/>
  <c r="B257"/>
  <c r="B258"/>
  <c r="G258" s="1"/>
  <c r="B259"/>
  <c r="B260"/>
  <c r="G260" s="1"/>
  <c r="B261"/>
  <c r="B262"/>
  <c r="B263"/>
  <c r="B264"/>
  <c r="G264" s="1"/>
  <c r="B265"/>
  <c r="B266"/>
  <c r="G266" s="1"/>
  <c r="B267"/>
  <c r="B268"/>
  <c r="G268" s="1"/>
  <c r="B269"/>
  <c r="B270"/>
  <c r="G270" s="1"/>
  <c r="B271"/>
  <c r="B272"/>
  <c r="B273"/>
  <c r="B274"/>
  <c r="B275"/>
  <c r="B276"/>
  <c r="G276" s="1"/>
  <c r="B277"/>
  <c r="B278"/>
  <c r="G278" s="1"/>
  <c r="B279"/>
  <c r="B280"/>
  <c r="G280" s="1"/>
  <c r="B281"/>
  <c r="B282"/>
  <c r="B283"/>
  <c r="B284"/>
  <c r="B285"/>
  <c r="B286"/>
  <c r="G286" s="1"/>
  <c r="B287"/>
  <c r="B288"/>
  <c r="B289"/>
  <c r="B290"/>
  <c r="G290" s="1"/>
  <c r="B291"/>
  <c r="B292"/>
  <c r="G292" s="1"/>
  <c r="B293"/>
  <c r="B294"/>
  <c r="G294" s="1"/>
  <c r="B295"/>
  <c r="B296"/>
  <c r="B297"/>
  <c r="B298"/>
  <c r="G298" s="1"/>
  <c r="B299"/>
  <c r="B300"/>
  <c r="G300" s="1"/>
  <c r="B301"/>
  <c r="B302"/>
  <c r="G302" s="1"/>
  <c r="B303"/>
  <c r="B304"/>
  <c r="G304" s="1"/>
  <c r="B305"/>
  <c r="B306"/>
  <c r="G306" s="1"/>
  <c r="B307"/>
  <c r="B308"/>
  <c r="G308" s="1"/>
  <c r="B309"/>
  <c r="B310"/>
  <c r="B311"/>
  <c r="B312"/>
  <c r="G312" s="1"/>
  <c r="B313"/>
  <c r="B314"/>
  <c r="G314" s="1"/>
  <c r="B315"/>
  <c r="B316"/>
  <c r="G316" s="1"/>
  <c r="B317"/>
  <c r="B318"/>
  <c r="B319"/>
  <c r="B320"/>
  <c r="B321"/>
  <c r="B322"/>
  <c r="G322" s="1"/>
  <c r="B323"/>
  <c r="B324"/>
  <c r="G324" s="1"/>
  <c r="B325"/>
  <c r="B326"/>
  <c r="G326" s="1"/>
  <c r="B327"/>
  <c r="B328"/>
  <c r="B329"/>
  <c r="B330"/>
  <c r="G330" s="1"/>
  <c r="B331"/>
  <c r="B332"/>
  <c r="B333"/>
  <c r="B334"/>
  <c r="G334" s="1"/>
  <c r="B335"/>
  <c r="B336"/>
  <c r="B337"/>
  <c r="B338"/>
  <c r="G338" s="1"/>
  <c r="B339"/>
  <c r="B340"/>
  <c r="G340" s="1"/>
  <c r="B341"/>
  <c r="B342"/>
  <c r="G342" s="1"/>
  <c r="B343"/>
  <c r="B344"/>
  <c r="G344" s="1"/>
  <c r="B345"/>
  <c r="B346"/>
  <c r="G346" s="1"/>
  <c r="B347"/>
  <c r="B348"/>
  <c r="B349"/>
  <c r="B350"/>
  <c r="G350" s="1"/>
  <c r="B351"/>
  <c r="B352"/>
  <c r="G352" s="1"/>
  <c r="B353"/>
  <c r="B354"/>
  <c r="B355"/>
  <c r="B356"/>
  <c r="G356" s="1"/>
  <c r="B357"/>
  <c r="B358"/>
  <c r="G358" s="1"/>
  <c r="B359"/>
  <c r="B360"/>
  <c r="G360" s="1"/>
  <c r="B361"/>
  <c r="B362"/>
  <c r="G362" s="1"/>
  <c r="B363"/>
  <c r="B364"/>
  <c r="G364" s="1"/>
  <c r="B365"/>
  <c r="B366"/>
  <c r="G366" s="1"/>
  <c r="B367"/>
  <c r="B368"/>
  <c r="B369"/>
  <c r="B370"/>
  <c r="G370" s="1"/>
  <c r="B371"/>
  <c r="B372"/>
  <c r="B373"/>
  <c r="B374"/>
  <c r="G374" s="1"/>
  <c r="B375"/>
  <c r="B376"/>
  <c r="B377"/>
  <c r="B378"/>
  <c r="G378" s="1"/>
  <c r="B379"/>
  <c r="B380"/>
  <c r="G380" s="1"/>
  <c r="B381"/>
  <c r="B382"/>
  <c r="B383"/>
  <c r="B384"/>
  <c r="G384" s="1"/>
  <c r="B385"/>
  <c r="B386"/>
  <c r="B387"/>
  <c r="B388"/>
  <c r="B389"/>
  <c r="B390"/>
  <c r="G390" s="1"/>
  <c r="B391"/>
  <c r="B392"/>
  <c r="G392" s="1"/>
  <c r="B393"/>
  <c r="B394"/>
  <c r="G394" s="1"/>
  <c r="B395"/>
  <c r="B396"/>
  <c r="G396" s="1"/>
  <c r="B397"/>
  <c r="B398"/>
  <c r="B399"/>
  <c r="B400"/>
  <c r="G400" s="1"/>
  <c r="B401"/>
  <c r="B402"/>
  <c r="B403"/>
  <c r="B404"/>
  <c r="B405"/>
  <c r="B406"/>
  <c r="B407"/>
  <c r="B408"/>
  <c r="B409"/>
  <c r="B410"/>
  <c r="B411"/>
  <c r="B412"/>
  <c r="G412" s="1"/>
  <c r="B413"/>
  <c r="B414"/>
  <c r="G414" s="1"/>
  <c r="B415"/>
  <c r="B416"/>
  <c r="B417"/>
  <c r="B418"/>
  <c r="G418" s="1"/>
  <c r="B419"/>
  <c r="B420"/>
  <c r="G420" s="1"/>
  <c r="B421"/>
  <c r="B422"/>
  <c r="G422" s="1"/>
  <c r="B423"/>
  <c r="B424"/>
  <c r="G424" s="1"/>
  <c r="B425"/>
  <c r="B426"/>
  <c r="G426" s="1"/>
  <c r="B427"/>
  <c r="B428"/>
  <c r="G428" s="1"/>
  <c r="B429"/>
  <c r="B430"/>
  <c r="G430" s="1"/>
  <c r="B431"/>
  <c r="B432"/>
  <c r="B433"/>
  <c r="B434"/>
  <c r="G434" s="1"/>
  <c r="B435"/>
  <c r="B436"/>
  <c r="G436" s="1"/>
  <c r="B437"/>
  <c r="B438"/>
  <c r="G438" s="1"/>
  <c r="B439"/>
  <c r="B440"/>
  <c r="G440" s="1"/>
  <c r="B441"/>
  <c r="B442"/>
  <c r="G442" s="1"/>
  <c r="B443"/>
  <c r="B444"/>
  <c r="G444" s="1"/>
  <c r="B445"/>
  <c r="B446"/>
  <c r="G446" s="1"/>
  <c r="B447"/>
  <c r="G447" s="1"/>
  <c r="B448"/>
  <c r="G448" s="1"/>
  <c r="B449"/>
  <c r="B450"/>
  <c r="B451"/>
  <c r="G451" s="1"/>
  <c r="B452"/>
  <c r="G452" s="1"/>
  <c r="B453"/>
  <c r="B454"/>
  <c r="B455"/>
  <c r="G455" s="1"/>
  <c r="B456"/>
  <c r="B457"/>
  <c r="G457" s="1"/>
  <c r="B458"/>
  <c r="G458" s="1"/>
  <c r="B459"/>
  <c r="B460"/>
  <c r="B461"/>
  <c r="G461" s="1"/>
  <c r="B462"/>
  <c r="B463"/>
  <c r="B464"/>
  <c r="B465"/>
  <c r="G465" s="1"/>
  <c r="B466"/>
  <c r="G466" s="1"/>
  <c r="B467"/>
  <c r="B468"/>
  <c r="B469"/>
  <c r="B470"/>
  <c r="G470"/>
  <c r="B471"/>
  <c r="G471"/>
  <c r="B472"/>
  <c r="B473"/>
  <c r="G473" s="1"/>
  <c r="B474"/>
  <c r="B475"/>
  <c r="B476"/>
  <c r="B477"/>
  <c r="G477" s="1"/>
  <c r="B478"/>
  <c r="G478" s="1"/>
  <c r="B479"/>
  <c r="G479" s="1"/>
  <c r="B480"/>
  <c r="G480" s="1"/>
  <c r="B481"/>
  <c r="B482"/>
  <c r="B483"/>
  <c r="G483" s="1"/>
  <c r="B484"/>
  <c r="B485"/>
  <c r="B486"/>
  <c r="G486"/>
  <c r="B487"/>
  <c r="B488"/>
  <c r="G488" s="1"/>
  <c r="B489"/>
  <c r="B490"/>
  <c r="G490" s="1"/>
  <c r="B491"/>
  <c r="G491" s="1"/>
  <c r="B492"/>
  <c r="G492" s="1"/>
  <c r="B493"/>
  <c r="G493" s="1"/>
  <c r="B494"/>
  <c r="B495"/>
  <c r="B496"/>
  <c r="G496" s="1"/>
  <c r="B497"/>
  <c r="B498"/>
  <c r="G498" s="1"/>
  <c r="B499"/>
  <c r="B500"/>
  <c r="G500" s="1"/>
  <c r="B501"/>
  <c r="G501" s="1"/>
  <c r="B502"/>
  <c r="G502" s="1"/>
  <c r="B503"/>
  <c r="G503" s="1"/>
  <c r="B504"/>
  <c r="G504" s="1"/>
  <c r="B505"/>
  <c r="G505" s="1"/>
  <c r="B506"/>
  <c r="G506" s="1"/>
  <c r="B507"/>
  <c r="B508"/>
  <c r="B509"/>
  <c r="G509" s="1"/>
  <c r="B510"/>
  <c r="G510" s="1"/>
  <c r="B511"/>
  <c r="B512"/>
  <c r="B513"/>
  <c r="G513" s="1"/>
  <c r="B514"/>
  <c r="B515"/>
  <c r="G515" s="1"/>
  <c r="B516"/>
  <c r="G516" s="1"/>
  <c r="B517"/>
  <c r="B518"/>
  <c r="B519"/>
  <c r="G519" s="1"/>
  <c r="B520"/>
  <c r="B521"/>
  <c r="B522"/>
  <c r="B523"/>
  <c r="G523" s="1"/>
  <c r="B524"/>
  <c r="G524" s="1"/>
  <c r="B525"/>
  <c r="G525" s="1"/>
  <c r="B526"/>
  <c r="G526" s="1"/>
  <c r="B527"/>
  <c r="B528"/>
  <c r="B529"/>
  <c r="G529" s="1"/>
  <c r="B530"/>
  <c r="B531"/>
  <c r="G531" s="1"/>
  <c r="B532"/>
  <c r="G532" s="1"/>
  <c r="B533"/>
  <c r="G533" s="1"/>
  <c r="B534"/>
  <c r="B535"/>
  <c r="B536"/>
  <c r="B537"/>
  <c r="G537"/>
  <c r="B538"/>
  <c r="G538"/>
  <c r="B539"/>
  <c r="G539"/>
  <c r="B540"/>
  <c r="G540"/>
  <c r="B541"/>
  <c r="G541"/>
  <c r="B542"/>
  <c r="G542"/>
  <c r="B543"/>
  <c r="B544"/>
  <c r="G544" s="1"/>
  <c r="B545"/>
  <c r="B546"/>
  <c r="G546" s="1"/>
  <c r="B547"/>
  <c r="B548"/>
  <c r="B549"/>
  <c r="G549"/>
  <c r="B550"/>
  <c r="G550"/>
  <c r="B551"/>
  <c r="G551"/>
  <c r="B552"/>
  <c r="G552"/>
  <c r="B553"/>
  <c r="G553"/>
  <c r="B554"/>
  <c r="G554"/>
  <c r="B555"/>
  <c r="G555"/>
  <c r="B556"/>
  <c r="B557"/>
  <c r="G557" s="1"/>
  <c r="B558"/>
  <c r="B559"/>
  <c r="G559" s="1"/>
  <c r="B560"/>
  <c r="B561"/>
  <c r="B562"/>
  <c r="B563"/>
  <c r="G563" s="1"/>
  <c r="B564"/>
  <c r="B565"/>
  <c r="G565" s="1"/>
  <c r="B566"/>
  <c r="G566" s="1"/>
  <c r="B567"/>
  <c r="B568"/>
  <c r="B569"/>
  <c r="G569" s="1"/>
  <c r="B570"/>
  <c r="B571"/>
  <c r="G571" s="1"/>
  <c r="B572"/>
  <c r="G572" s="1"/>
  <c r="B573"/>
  <c r="B574"/>
  <c r="B575"/>
  <c r="G575" s="1"/>
  <c r="B576"/>
  <c r="G576" s="1"/>
  <c r="B577"/>
  <c r="G577" s="1"/>
  <c r="B578"/>
  <c r="B579"/>
  <c r="B580"/>
  <c r="B581"/>
  <c r="G581"/>
  <c r="B582"/>
  <c r="G582"/>
  <c r="B583"/>
  <c r="B584"/>
  <c r="G584" s="1"/>
  <c r="B585"/>
  <c r="B586"/>
  <c r="B587"/>
  <c r="B588"/>
  <c r="G588" s="1"/>
  <c r="B589"/>
  <c r="B590"/>
  <c r="B591"/>
  <c r="G591"/>
  <c r="B592"/>
  <c r="B593"/>
  <c r="G593" s="1"/>
  <c r="B594"/>
  <c r="G594" s="1"/>
  <c r="B595"/>
  <c r="G595" s="1"/>
  <c r="B596"/>
  <c r="B597"/>
  <c r="B598"/>
  <c r="B599"/>
  <c r="G599"/>
  <c r="B600"/>
  <c r="G600"/>
  <c r="B601"/>
  <c r="G601"/>
  <c r="B602"/>
  <c r="G602"/>
  <c r="B603"/>
  <c r="G603"/>
  <c r="B604"/>
  <c r="G604"/>
  <c r="B605"/>
  <c r="B606"/>
  <c r="G606" s="1"/>
  <c r="B607"/>
  <c r="B608"/>
  <c r="G608" s="1"/>
  <c r="B609"/>
  <c r="B610"/>
  <c r="B611"/>
  <c r="G611"/>
  <c r="B612"/>
  <c r="G612"/>
  <c r="B613"/>
  <c r="G613"/>
  <c r="B614"/>
  <c r="G614"/>
  <c r="B615"/>
  <c r="G615"/>
  <c r="B616"/>
  <c r="G616"/>
  <c r="B617"/>
  <c r="G617"/>
  <c r="B618"/>
  <c r="B619"/>
  <c r="B620"/>
  <c r="G620"/>
  <c r="B621"/>
  <c r="G621"/>
  <c r="B622"/>
  <c r="B623"/>
  <c r="G623" s="1"/>
  <c r="B624"/>
  <c r="B625"/>
  <c r="B626"/>
  <c r="G626"/>
  <c r="B627"/>
  <c r="G627"/>
  <c r="B628"/>
  <c r="B629"/>
  <c r="B630"/>
  <c r="B631"/>
  <c r="G631"/>
  <c r="B632"/>
  <c r="B633"/>
  <c r="B634"/>
  <c r="B635"/>
  <c r="B636"/>
  <c r="B637"/>
  <c r="B638"/>
  <c r="B639"/>
  <c r="B640"/>
  <c r="G640"/>
  <c r="B641"/>
  <c r="G641"/>
  <c r="B642"/>
  <c r="G642"/>
  <c r="B643"/>
  <c r="C643"/>
  <c r="D643"/>
  <c r="B644"/>
  <c r="B645"/>
  <c r="C645"/>
  <c r="D645"/>
  <c r="B646"/>
  <c r="C646"/>
  <c r="D646"/>
  <c r="B647"/>
  <c r="C647"/>
  <c r="D647"/>
  <c r="B648"/>
  <c r="C648"/>
  <c r="D648"/>
  <c r="B649"/>
  <c r="C649"/>
  <c r="D649"/>
  <c r="B650"/>
  <c r="C650"/>
  <c r="D650"/>
  <c r="B651"/>
  <c r="C651"/>
  <c r="D651"/>
  <c r="B652"/>
  <c r="C652"/>
  <c r="D652"/>
  <c r="B653"/>
  <c r="C653"/>
  <c r="D653"/>
  <c r="B654"/>
  <c r="C654"/>
  <c r="D654"/>
  <c r="B655"/>
  <c r="C655"/>
  <c r="D655"/>
  <c r="B656"/>
  <c r="C656"/>
  <c r="D656"/>
  <c r="B657"/>
  <c r="C657"/>
  <c r="D657"/>
  <c r="B658"/>
  <c r="C658"/>
  <c r="D658"/>
  <c r="B659"/>
  <c r="C659"/>
  <c r="D659"/>
  <c r="B660"/>
  <c r="C660"/>
  <c r="D660"/>
  <c r="B661"/>
  <c r="C661"/>
  <c r="D661"/>
  <c r="B662"/>
  <c r="C662"/>
  <c r="D662"/>
  <c r="B663"/>
  <c r="C663"/>
  <c r="D663"/>
  <c r="B664"/>
  <c r="C664"/>
  <c r="D664"/>
  <c r="B665"/>
  <c r="C665"/>
  <c r="D665"/>
  <c r="B666"/>
  <c r="C666"/>
  <c r="D666"/>
  <c r="B667"/>
  <c r="C667"/>
  <c r="D667"/>
  <c r="B668"/>
  <c r="C668"/>
  <c r="D668"/>
  <c r="H668" s="1"/>
  <c r="B669"/>
  <c r="C669"/>
  <c r="D669"/>
  <c r="B670"/>
  <c r="C670"/>
  <c r="D670"/>
  <c r="B671"/>
  <c r="C671"/>
  <c r="D671"/>
  <c r="B672"/>
  <c r="C672"/>
  <c r="D672"/>
  <c r="B673"/>
  <c r="C673"/>
  <c r="D673"/>
  <c r="B674"/>
  <c r="C674"/>
  <c r="D674"/>
  <c r="B675"/>
  <c r="C675"/>
  <c r="D675"/>
  <c r="B676"/>
  <c r="C676"/>
  <c r="D676"/>
  <c r="B677"/>
  <c r="B678"/>
  <c r="C678"/>
  <c r="D678"/>
  <c r="B679"/>
  <c r="C679"/>
  <c r="D679"/>
  <c r="B680"/>
  <c r="C680"/>
  <c r="D680"/>
  <c r="B681"/>
  <c r="C681"/>
  <c r="D681"/>
  <c r="B682"/>
  <c r="C682"/>
  <c r="D682"/>
  <c r="B683"/>
  <c r="C683"/>
  <c r="D683"/>
  <c r="B684"/>
  <c r="C684"/>
  <c r="D684"/>
  <c r="B685"/>
  <c r="C685"/>
  <c r="D685"/>
  <c r="B686"/>
  <c r="C686"/>
  <c r="D686"/>
  <c r="B687"/>
  <c r="C687"/>
  <c r="D687"/>
  <c r="B688"/>
  <c r="C688"/>
  <c r="D688"/>
  <c r="B689"/>
  <c r="C689"/>
  <c r="D689"/>
  <c r="B690"/>
  <c r="C690"/>
  <c r="D690"/>
  <c r="B691"/>
  <c r="C691"/>
  <c r="D691"/>
  <c r="B692"/>
  <c r="C692"/>
  <c r="D692"/>
  <c r="B693"/>
  <c r="C693"/>
  <c r="D693"/>
  <c r="B694"/>
  <c r="C694"/>
  <c r="D694"/>
  <c r="B695"/>
  <c r="C695"/>
  <c r="D695"/>
  <c r="B696"/>
  <c r="C696"/>
  <c r="D696"/>
  <c r="B697"/>
  <c r="C697"/>
  <c r="D697"/>
  <c r="B698"/>
  <c r="C698"/>
  <c r="D698"/>
  <c r="B699"/>
  <c r="C699"/>
  <c r="D699"/>
  <c r="B700"/>
  <c r="C700"/>
  <c r="D700"/>
  <c r="B701"/>
  <c r="C701"/>
  <c r="D701"/>
  <c r="B702"/>
  <c r="C702"/>
  <c r="D702"/>
  <c r="B703"/>
  <c r="C703"/>
  <c r="D703"/>
  <c r="B704"/>
  <c r="C704"/>
  <c r="D704"/>
  <c r="B705"/>
  <c r="C705"/>
  <c r="D705"/>
  <c r="B706"/>
  <c r="C706"/>
  <c r="D706"/>
  <c r="B707"/>
  <c r="C707"/>
  <c r="D707"/>
  <c r="B708"/>
  <c r="C708"/>
  <c r="D708"/>
  <c r="B709"/>
  <c r="C709"/>
  <c r="D709"/>
  <c r="B710"/>
  <c r="C710"/>
  <c r="D710"/>
  <c r="B711"/>
  <c r="C711"/>
  <c r="D711"/>
  <c r="B712"/>
  <c r="C712"/>
  <c r="D712"/>
  <c r="B713"/>
  <c r="C713"/>
  <c r="D713"/>
  <c r="B714"/>
  <c r="C714"/>
  <c r="D714"/>
  <c r="B715"/>
  <c r="C715"/>
  <c r="D715"/>
  <c r="B716"/>
  <c r="C716"/>
  <c r="D716"/>
  <c r="B717"/>
  <c r="C717"/>
  <c r="D717"/>
  <c r="B718"/>
  <c r="C718"/>
  <c r="D718"/>
  <c r="B719"/>
  <c r="C719"/>
  <c r="D719"/>
  <c r="B720"/>
  <c r="C720"/>
  <c r="D720"/>
  <c r="B721"/>
  <c r="C721"/>
  <c r="D721"/>
  <c r="B722"/>
  <c r="C722"/>
  <c r="D722"/>
  <c r="B723"/>
  <c r="C723"/>
  <c r="D723"/>
  <c r="B724"/>
  <c r="C724"/>
  <c r="D724"/>
  <c r="B725"/>
  <c r="C725"/>
  <c r="D725"/>
  <c r="B726"/>
  <c r="C726"/>
  <c r="D726"/>
  <c r="B727"/>
  <c r="C727"/>
  <c r="D727"/>
  <c r="B728"/>
  <c r="C728"/>
  <c r="D728"/>
  <c r="B729"/>
  <c r="C729"/>
  <c r="D729"/>
  <c r="B730"/>
  <c r="C730"/>
  <c r="D730"/>
  <c r="B731"/>
  <c r="C731"/>
  <c r="D731"/>
  <c r="B732"/>
  <c r="C732"/>
  <c r="D732"/>
  <c r="B733"/>
  <c r="C733"/>
  <c r="D733"/>
  <c r="B734"/>
  <c r="C734"/>
  <c r="D734"/>
  <c r="B735"/>
  <c r="C735"/>
  <c r="D735"/>
  <c r="B736"/>
  <c r="C736"/>
  <c r="D736"/>
  <c r="B737"/>
  <c r="C737"/>
  <c r="D737"/>
  <c r="B738"/>
  <c r="C738"/>
  <c r="D738"/>
  <c r="B739"/>
  <c r="C739"/>
  <c r="D739"/>
  <c r="B740"/>
  <c r="C740"/>
  <c r="D740"/>
  <c r="B741"/>
  <c r="C741"/>
  <c r="D741"/>
  <c r="B742"/>
  <c r="C742"/>
  <c r="D742"/>
  <c r="B743"/>
  <c r="C743"/>
  <c r="D743"/>
  <c r="B744"/>
  <c r="C744"/>
  <c r="D744"/>
  <c r="B745"/>
  <c r="C745"/>
  <c r="D745"/>
  <c r="B746"/>
  <c r="C746"/>
  <c r="D746"/>
  <c r="B747"/>
  <c r="C747"/>
  <c r="D747"/>
  <c r="B748"/>
  <c r="C748"/>
  <c r="D748"/>
  <c r="B749"/>
  <c r="C749"/>
  <c r="D749"/>
  <c r="B750"/>
  <c r="C750"/>
  <c r="D750"/>
  <c r="B751"/>
  <c r="C751"/>
  <c r="D751"/>
  <c r="B752"/>
  <c r="C752"/>
  <c r="D752"/>
  <c r="B753"/>
  <c r="C753"/>
  <c r="D753"/>
  <c r="B754"/>
  <c r="C754"/>
  <c r="D754"/>
  <c r="B755"/>
  <c r="C755"/>
  <c r="D755"/>
  <c r="B756"/>
  <c r="C756"/>
  <c r="D756"/>
  <c r="B757"/>
  <c r="C757"/>
  <c r="D757"/>
  <c r="B758"/>
  <c r="C758"/>
  <c r="D758"/>
  <c r="B759"/>
  <c r="C759"/>
  <c r="D759"/>
  <c r="B760"/>
  <c r="C760"/>
  <c r="D760"/>
  <c r="B761"/>
  <c r="C761"/>
  <c r="D761"/>
  <c r="B762"/>
  <c r="C762"/>
  <c r="D762"/>
  <c r="B763"/>
  <c r="C763"/>
  <c r="D763"/>
  <c r="B764"/>
  <c r="C764"/>
  <c r="D764"/>
  <c r="B765"/>
  <c r="C765"/>
  <c r="D765"/>
  <c r="B766"/>
  <c r="C766"/>
  <c r="D766"/>
  <c r="B767"/>
  <c r="C767"/>
  <c r="D767"/>
  <c r="B768"/>
  <c r="C768"/>
  <c r="D768"/>
  <c r="B769"/>
  <c r="C769"/>
  <c r="D769"/>
  <c r="B770"/>
  <c r="C770"/>
  <c r="D770"/>
  <c r="B771"/>
  <c r="C771"/>
  <c r="D771"/>
  <c r="B772"/>
  <c r="C772"/>
  <c r="D772"/>
  <c r="B773"/>
  <c r="C773"/>
  <c r="D773"/>
  <c r="B774"/>
  <c r="C774"/>
  <c r="D774"/>
  <c r="B775"/>
  <c r="C775"/>
  <c r="D775"/>
  <c r="B776"/>
  <c r="C776"/>
  <c r="D776"/>
  <c r="B777"/>
  <c r="C777"/>
  <c r="D777"/>
  <c r="B778"/>
  <c r="C778"/>
  <c r="D778"/>
  <c r="B779"/>
  <c r="C779"/>
  <c r="D779"/>
  <c r="B780"/>
  <c r="C780"/>
  <c r="D780"/>
  <c r="B781"/>
  <c r="C781"/>
  <c r="D781"/>
  <c r="B782"/>
  <c r="C782"/>
  <c r="D782"/>
  <c r="B783"/>
  <c r="C783"/>
  <c r="D783"/>
  <c r="B784"/>
  <c r="C784"/>
  <c r="D784"/>
  <c r="B785"/>
  <c r="C785"/>
  <c r="D785"/>
  <c r="B786"/>
  <c r="C786"/>
  <c r="D786"/>
  <c r="B787"/>
  <c r="C787"/>
  <c r="D787"/>
  <c r="B788"/>
  <c r="B789"/>
  <c r="C789"/>
  <c r="D789"/>
  <c r="B790"/>
  <c r="C790"/>
  <c r="D790"/>
  <c r="B791"/>
  <c r="C791"/>
  <c r="D791"/>
  <c r="B792"/>
  <c r="C792"/>
  <c r="D792"/>
  <c r="B793"/>
  <c r="C793"/>
  <c r="D793"/>
  <c r="B794"/>
  <c r="C794"/>
  <c r="D794"/>
  <c r="B795"/>
  <c r="C795"/>
  <c r="D795"/>
  <c r="B796"/>
  <c r="C796"/>
  <c r="D796"/>
  <c r="B797"/>
  <c r="C797"/>
  <c r="D797"/>
  <c r="B798"/>
  <c r="C798"/>
  <c r="D798"/>
  <c r="B799"/>
  <c r="C799"/>
  <c r="D799"/>
  <c r="B800"/>
  <c r="C800"/>
  <c r="D800"/>
  <c r="B801"/>
  <c r="C801"/>
  <c r="D801"/>
  <c r="B802"/>
  <c r="C802"/>
  <c r="D802"/>
  <c r="B803"/>
  <c r="C803"/>
  <c r="D803"/>
  <c r="B804"/>
  <c r="C804"/>
  <c r="D804"/>
  <c r="B805"/>
  <c r="C805"/>
  <c r="D805"/>
  <c r="B806"/>
  <c r="C806"/>
  <c r="D806"/>
  <c r="B807"/>
  <c r="C807"/>
  <c r="D807"/>
  <c r="B808"/>
  <c r="C808"/>
  <c r="D808"/>
  <c r="B809"/>
  <c r="C809"/>
  <c r="D809"/>
  <c r="B810"/>
  <c r="C810"/>
  <c r="D810"/>
  <c r="B811"/>
  <c r="C811"/>
  <c r="D811"/>
  <c r="B812"/>
  <c r="C812"/>
  <c r="D812"/>
  <c r="B813"/>
  <c r="C813"/>
  <c r="D813"/>
  <c r="B814"/>
  <c r="C814"/>
  <c r="D814"/>
  <c r="B815"/>
  <c r="C815"/>
  <c r="D815"/>
  <c r="B816"/>
  <c r="C816"/>
  <c r="D816"/>
  <c r="B817"/>
  <c r="C817"/>
  <c r="D817"/>
  <c r="B818"/>
  <c r="C818"/>
  <c r="D818"/>
  <c r="B819"/>
  <c r="C819"/>
  <c r="D819"/>
  <c r="B820"/>
  <c r="C820"/>
  <c r="D820"/>
  <c r="B821"/>
  <c r="C821"/>
  <c r="D821"/>
  <c r="B822"/>
  <c r="C822"/>
  <c r="D822"/>
  <c r="B823"/>
  <c r="C823"/>
  <c r="D823"/>
  <c r="B824"/>
  <c r="C824"/>
  <c r="D824"/>
  <c r="B825"/>
  <c r="C825"/>
  <c r="D825"/>
  <c r="B826"/>
  <c r="C826"/>
  <c r="D826"/>
  <c r="B827"/>
  <c r="C827"/>
  <c r="D827"/>
  <c r="B828"/>
  <c r="C828"/>
  <c r="D828"/>
  <c r="B829"/>
  <c r="C829"/>
  <c r="D829"/>
  <c r="B830"/>
  <c r="C830"/>
  <c r="D830"/>
  <c r="B831"/>
  <c r="C831"/>
  <c r="D831"/>
  <c r="B832"/>
  <c r="C832"/>
  <c r="D832"/>
  <c r="B833"/>
  <c r="C833"/>
  <c r="D833"/>
  <c r="B834"/>
  <c r="C834"/>
  <c r="D834"/>
  <c r="B835"/>
  <c r="C835"/>
  <c r="D835"/>
  <c r="B836"/>
  <c r="C836"/>
  <c r="D836"/>
  <c r="B837"/>
  <c r="C837"/>
  <c r="D837"/>
  <c r="B838"/>
  <c r="C838"/>
  <c r="D838"/>
  <c r="B839"/>
  <c r="C839"/>
  <c r="D839"/>
  <c r="B840"/>
  <c r="C840"/>
  <c r="H840" s="1"/>
  <c r="D840"/>
  <c r="B841"/>
  <c r="C841"/>
  <c r="D841"/>
  <c r="B842"/>
  <c r="C842"/>
  <c r="D842"/>
  <c r="B843"/>
  <c r="C843"/>
  <c r="D843"/>
  <c r="B844"/>
  <c r="C844"/>
  <c r="D844"/>
  <c r="B845"/>
  <c r="C845"/>
  <c r="D845"/>
  <c r="B846"/>
  <c r="C846"/>
  <c r="D846"/>
  <c r="B847"/>
  <c r="C847"/>
  <c r="D847"/>
  <c r="B848"/>
  <c r="C848"/>
  <c r="D848"/>
  <c r="B849"/>
  <c r="C849"/>
  <c r="D849"/>
  <c r="B850"/>
  <c r="C850"/>
  <c r="D850"/>
  <c r="B851"/>
  <c r="C851"/>
  <c r="D851"/>
  <c r="B852"/>
  <c r="C852"/>
  <c r="D852"/>
  <c r="B853"/>
  <c r="C853"/>
  <c r="D853"/>
  <c r="B854"/>
  <c r="C854"/>
  <c r="D854"/>
  <c r="B855"/>
  <c r="C855"/>
  <c r="D855"/>
  <c r="B856"/>
  <c r="C856"/>
  <c r="D856"/>
  <c r="B857"/>
  <c r="C857"/>
  <c r="D857"/>
  <c r="B858"/>
  <c r="C858"/>
  <c r="D858"/>
  <c r="B859"/>
  <c r="C859"/>
  <c r="D859"/>
  <c r="B860"/>
  <c r="C860"/>
  <c r="D860"/>
  <c r="B861"/>
  <c r="C861"/>
  <c r="D861"/>
  <c r="B862"/>
  <c r="C862"/>
  <c r="D862"/>
  <c r="B863"/>
  <c r="C863"/>
  <c r="D863"/>
  <c r="B864"/>
  <c r="C864"/>
  <c r="D864"/>
  <c r="B865"/>
  <c r="C865"/>
  <c r="D865"/>
  <c r="B866"/>
  <c r="C866"/>
  <c r="D866"/>
  <c r="B867"/>
  <c r="C867"/>
  <c r="D867"/>
  <c r="B868"/>
  <c r="C868"/>
  <c r="D868"/>
  <c r="B869"/>
  <c r="C869"/>
  <c r="D869"/>
  <c r="B870"/>
  <c r="C870"/>
  <c r="D870"/>
  <c r="B871"/>
  <c r="C871"/>
  <c r="D871"/>
  <c r="B872"/>
  <c r="C872"/>
  <c r="D872"/>
  <c r="B873"/>
  <c r="C873"/>
  <c r="D873"/>
  <c r="B874"/>
  <c r="B875"/>
  <c r="C875"/>
  <c r="D875"/>
  <c r="G875" s="1"/>
  <c r="B876"/>
  <c r="C876"/>
  <c r="H876" s="1"/>
  <c r="D876"/>
  <c r="G876"/>
  <c r="B877"/>
  <c r="C877"/>
  <c r="D877"/>
  <c r="G877"/>
  <c r="B878"/>
  <c r="C878"/>
  <c r="H878" s="1"/>
  <c r="D878"/>
  <c r="G878"/>
  <c r="B879"/>
  <c r="C879"/>
  <c r="D879"/>
  <c r="G879"/>
  <c r="B880"/>
  <c r="C880"/>
  <c r="H880" s="1"/>
  <c r="D880"/>
  <c r="G880"/>
  <c r="B881"/>
  <c r="C881"/>
  <c r="D881"/>
  <c r="G881"/>
  <c r="B882"/>
  <c r="C882"/>
  <c r="H882" s="1"/>
  <c r="D882"/>
  <c r="G882"/>
  <c r="B883"/>
  <c r="C883"/>
  <c r="D883"/>
  <c r="G883"/>
  <c r="B884"/>
  <c r="C884"/>
  <c r="H884" s="1"/>
  <c r="D884"/>
  <c r="G884"/>
  <c r="B885"/>
  <c r="C885"/>
  <c r="D885"/>
  <c r="G885"/>
  <c r="B886"/>
  <c r="C886"/>
  <c r="H886" s="1"/>
  <c r="D886"/>
  <c r="G886"/>
  <c r="B887"/>
  <c r="C887"/>
  <c r="D887"/>
  <c r="G887"/>
  <c r="B888"/>
  <c r="C888"/>
  <c r="H888" s="1"/>
  <c r="D888"/>
  <c r="G888"/>
  <c r="B889"/>
  <c r="C889"/>
  <c r="D889"/>
  <c r="G889"/>
  <c r="B890"/>
  <c r="C890"/>
  <c r="D890"/>
  <c r="G890" s="1"/>
  <c r="B891"/>
  <c r="C891"/>
  <c r="D891"/>
  <c r="G891" s="1"/>
  <c r="B892"/>
  <c r="C892"/>
  <c r="H892" s="1"/>
  <c r="D892"/>
  <c r="G892"/>
  <c r="B893"/>
  <c r="C893"/>
  <c r="D893"/>
  <c r="G893"/>
  <c r="B894"/>
  <c r="C894"/>
  <c r="H894" s="1"/>
  <c r="D894"/>
  <c r="G894"/>
  <c r="B895"/>
  <c r="C895"/>
  <c r="D895"/>
  <c r="G895"/>
  <c r="B896"/>
  <c r="C896"/>
  <c r="H896" s="1"/>
  <c r="D896"/>
  <c r="G896"/>
  <c r="B897"/>
  <c r="C897"/>
  <c r="D897"/>
  <c r="G897"/>
  <c r="B898"/>
  <c r="C898"/>
  <c r="H898" s="1"/>
  <c r="D898"/>
  <c r="G898"/>
  <c r="B899"/>
  <c r="C899"/>
  <c r="D899"/>
  <c r="G899"/>
  <c r="B900"/>
  <c r="C900"/>
  <c r="H900" s="1"/>
  <c r="D900"/>
  <c r="G900"/>
  <c r="B901"/>
  <c r="C901"/>
  <c r="D901"/>
  <c r="G901"/>
  <c r="B902"/>
  <c r="C902"/>
  <c r="H902" s="1"/>
  <c r="D902"/>
  <c r="G902"/>
  <c r="B903"/>
  <c r="C903"/>
  <c r="D903"/>
  <c r="G903"/>
  <c r="B904"/>
  <c r="C904"/>
  <c r="H904" s="1"/>
  <c r="D904"/>
  <c r="G904"/>
  <c r="B905"/>
  <c r="C905"/>
  <c r="D905"/>
  <c r="G905"/>
  <c r="B906"/>
  <c r="C906"/>
  <c r="H906" s="1"/>
  <c r="D906"/>
  <c r="G906"/>
  <c r="B907"/>
  <c r="C907"/>
  <c r="D907"/>
  <c r="G907"/>
  <c r="B908"/>
  <c r="C908"/>
  <c r="H908" s="1"/>
  <c r="D908"/>
  <c r="G908"/>
  <c r="B909"/>
  <c r="C909"/>
  <c r="D909"/>
  <c r="G909" s="1"/>
  <c r="B910"/>
  <c r="C910"/>
  <c r="D910"/>
  <c r="G910" s="1"/>
  <c r="B911"/>
  <c r="C911"/>
  <c r="D911"/>
  <c r="G911"/>
  <c r="B912"/>
  <c r="C912"/>
  <c r="H912" s="1"/>
  <c r="D912"/>
  <c r="G912"/>
  <c r="B913"/>
  <c r="C913"/>
  <c r="D913"/>
  <c r="G913"/>
  <c r="B914"/>
  <c r="C914"/>
  <c r="H914" s="1"/>
  <c r="D914"/>
  <c r="G914"/>
  <c r="B915"/>
  <c r="C915"/>
  <c r="D915"/>
  <c r="G915"/>
  <c r="B916"/>
  <c r="C916"/>
  <c r="H916" s="1"/>
  <c r="D916"/>
  <c r="G916"/>
  <c r="B917"/>
  <c r="C917"/>
  <c r="D917"/>
  <c r="G917"/>
  <c r="B918"/>
  <c r="C918"/>
  <c r="H918" s="1"/>
  <c r="D918"/>
  <c r="G918"/>
  <c r="B919"/>
  <c r="C919"/>
  <c r="D919"/>
  <c r="G919"/>
  <c r="B920"/>
  <c r="C920"/>
  <c r="H920" s="1"/>
  <c r="D920"/>
  <c r="G920"/>
  <c r="B921"/>
  <c r="C921"/>
  <c r="D921"/>
  <c r="G921"/>
  <c r="B922"/>
  <c r="C922"/>
  <c r="H922" s="1"/>
  <c r="D922"/>
  <c r="G922"/>
  <c r="B923"/>
  <c r="C923"/>
  <c r="D923"/>
  <c r="G923"/>
  <c r="B924"/>
  <c r="C924"/>
  <c r="H924" s="1"/>
  <c r="D924"/>
  <c r="G924"/>
  <c r="B925"/>
  <c r="C925"/>
  <c r="D925"/>
  <c r="G925"/>
  <c r="B926"/>
  <c r="C926"/>
  <c r="D926"/>
  <c r="B927"/>
  <c r="C927"/>
  <c r="D927"/>
  <c r="B928"/>
  <c r="C928"/>
  <c r="D928"/>
  <c r="B929"/>
  <c r="C929"/>
  <c r="D929"/>
  <c r="B930"/>
  <c r="C930"/>
  <c r="D930"/>
  <c r="B931"/>
  <c r="C931"/>
  <c r="D931"/>
  <c r="B932"/>
  <c r="C932"/>
  <c r="D932"/>
  <c r="B933"/>
  <c r="C933"/>
  <c r="D933"/>
  <c r="B934"/>
  <c r="C934"/>
  <c r="D934"/>
  <c r="B935"/>
  <c r="C935"/>
  <c r="D935"/>
  <c r="B936"/>
  <c r="C936"/>
  <c r="D936"/>
  <c r="B937"/>
  <c r="C937"/>
  <c r="D937"/>
  <c r="B938"/>
  <c r="C938"/>
  <c r="D938"/>
  <c r="B939"/>
  <c r="C939"/>
  <c r="D939"/>
  <c r="B940"/>
  <c r="C940"/>
  <c r="D940"/>
  <c r="B941"/>
  <c r="C941"/>
  <c r="D941"/>
  <c r="B942"/>
  <c r="C942"/>
  <c r="D942"/>
  <c r="B943"/>
  <c r="C943"/>
  <c r="D943"/>
  <c r="B944"/>
  <c r="C944"/>
  <c r="D944"/>
  <c r="B945"/>
  <c r="C945"/>
  <c r="D945"/>
  <c r="B946"/>
  <c r="C946"/>
  <c r="D946"/>
  <c r="B947"/>
  <c r="C947"/>
  <c r="D947"/>
  <c r="B948"/>
  <c r="C948"/>
  <c r="D948"/>
  <c r="B949"/>
  <c r="C949"/>
  <c r="D949"/>
  <c r="B950"/>
  <c r="C950"/>
  <c r="D950"/>
  <c r="B951"/>
  <c r="C951"/>
  <c r="D951"/>
  <c r="B952"/>
  <c r="C952"/>
  <c r="D952"/>
  <c r="B953"/>
  <c r="C953"/>
  <c r="D953"/>
  <c r="B954"/>
  <c r="C954"/>
  <c r="D954"/>
  <c r="B955"/>
  <c r="C955"/>
  <c r="D955"/>
  <c r="B956"/>
  <c r="C956"/>
  <c r="D956"/>
  <c r="B957"/>
  <c r="C957"/>
  <c r="D957"/>
  <c r="B958"/>
  <c r="C958"/>
  <c r="D958"/>
  <c r="B959"/>
  <c r="B960"/>
  <c r="C960"/>
  <c r="D960"/>
  <c r="B961"/>
  <c r="C961"/>
  <c r="D961"/>
  <c r="B962"/>
  <c r="C962"/>
  <c r="D962"/>
  <c r="B963"/>
  <c r="C963"/>
  <c r="D963"/>
  <c r="B964"/>
  <c r="C964"/>
  <c r="D964"/>
  <c r="B965"/>
  <c r="C965"/>
  <c r="D965"/>
  <c r="B966"/>
  <c r="C966"/>
  <c r="D966"/>
  <c r="B967"/>
  <c r="C967"/>
  <c r="D967"/>
  <c r="B968"/>
  <c r="C968"/>
  <c r="D968"/>
  <c r="B969"/>
  <c r="C969"/>
  <c r="D969"/>
  <c r="B970"/>
  <c r="C970"/>
  <c r="D970"/>
  <c r="B971"/>
  <c r="C971"/>
  <c r="D971"/>
  <c r="B972"/>
  <c r="C972"/>
  <c r="D972"/>
  <c r="B973"/>
  <c r="C973"/>
  <c r="D973"/>
  <c r="B974"/>
  <c r="C974"/>
  <c r="D974"/>
  <c r="B975"/>
  <c r="C975"/>
  <c r="D975"/>
  <c r="B976"/>
  <c r="C976"/>
  <c r="D976"/>
  <c r="B977"/>
  <c r="C977"/>
  <c r="D977"/>
  <c r="B978"/>
  <c r="C978"/>
  <c r="D978"/>
  <c r="B979"/>
  <c r="C979"/>
  <c r="D979"/>
  <c r="B980"/>
  <c r="C980"/>
  <c r="D980"/>
  <c r="B981"/>
  <c r="C981"/>
  <c r="D981"/>
  <c r="B982"/>
  <c r="C982"/>
  <c r="D982"/>
  <c r="B983"/>
  <c r="C983"/>
  <c r="D983"/>
  <c r="B984"/>
  <c r="C984"/>
  <c r="D984"/>
  <c r="B985"/>
  <c r="C985"/>
  <c r="D985"/>
  <c r="B986"/>
  <c r="C986"/>
  <c r="D986"/>
  <c r="B987"/>
  <c r="C987"/>
  <c r="D987"/>
  <c r="B988"/>
  <c r="C988"/>
  <c r="D988"/>
  <c r="B989"/>
  <c r="C989"/>
  <c r="D989"/>
  <c r="B990"/>
  <c r="C990"/>
  <c r="D990"/>
  <c r="B991"/>
  <c r="C991"/>
  <c r="D991"/>
  <c r="B992"/>
  <c r="C992"/>
  <c r="D992"/>
  <c r="B993"/>
  <c r="C993"/>
  <c r="D993"/>
  <c r="B994"/>
  <c r="C994"/>
  <c r="D994"/>
  <c r="B995"/>
  <c r="C995"/>
  <c r="D995"/>
  <c r="B996"/>
  <c r="C996"/>
  <c r="D996"/>
  <c r="B997"/>
  <c r="D997"/>
  <c r="B998"/>
  <c r="B999"/>
  <c r="B1000"/>
  <c r="B1001"/>
  <c r="G1001" s="1"/>
  <c r="B1002"/>
  <c r="G1002" s="1"/>
  <c r="B1003"/>
  <c r="G1003" s="1"/>
  <c r="B1004"/>
  <c r="B1005"/>
  <c r="B1006"/>
  <c r="G1006" s="1"/>
  <c r="B1007"/>
  <c r="G1007" s="1"/>
  <c r="B1008"/>
  <c r="G1008" s="1"/>
  <c r="B1009"/>
  <c r="G1009" s="1"/>
  <c r="B1010"/>
  <c r="G1010" s="1"/>
  <c r="B1011"/>
  <c r="B1012"/>
  <c r="G1012" s="1"/>
  <c r="B1013"/>
  <c r="G1013" s="1"/>
  <c r="B1014"/>
  <c r="G1014" s="1"/>
  <c r="B1015"/>
  <c r="G1015" s="1"/>
  <c r="B1016"/>
  <c r="G1016" s="1"/>
  <c r="B1017"/>
  <c r="G1017" s="1"/>
  <c r="B1018"/>
  <c r="G1018" s="1"/>
  <c r="B1019"/>
  <c r="G1019" s="1"/>
  <c r="B1020"/>
  <c r="G1020" s="1"/>
  <c r="B1021"/>
  <c r="B1022"/>
  <c r="G1022"/>
  <c r="B1023"/>
  <c r="G1023"/>
  <c r="B1024"/>
  <c r="G1024"/>
  <c r="B1025"/>
  <c r="G1025"/>
  <c r="B1026"/>
  <c r="G1026"/>
  <c r="B1027"/>
  <c r="B1028"/>
  <c r="G1028" s="1"/>
  <c r="B1029"/>
  <c r="G1029" s="1"/>
  <c r="B1030"/>
  <c r="G1030" s="1"/>
  <c r="B1031"/>
  <c r="G1031" s="1"/>
  <c r="B1032"/>
  <c r="G1032" s="1"/>
  <c r="B1033"/>
  <c r="B1034"/>
  <c r="G1034" s="1"/>
  <c r="B1035"/>
  <c r="G1035" s="1"/>
  <c r="B1036"/>
  <c r="G1036" s="1"/>
  <c r="B1037"/>
  <c r="B1038"/>
  <c r="G1038" s="1"/>
  <c r="B1039"/>
  <c r="G1039" s="1"/>
  <c r="B1040"/>
  <c r="G1040" s="1"/>
  <c r="B1041"/>
  <c r="G1041" s="1"/>
  <c r="B1042"/>
  <c r="G1042" s="1"/>
  <c r="B1043"/>
  <c r="G1043" s="1"/>
  <c r="B1044"/>
  <c r="B1045"/>
  <c r="G1045" s="1"/>
  <c r="B1046"/>
  <c r="G1046" s="1"/>
  <c r="B1047"/>
  <c r="G1047" s="1"/>
  <c r="B1048"/>
  <c r="B1049"/>
  <c r="G1049" s="1"/>
  <c r="B1050"/>
  <c r="G1050" s="1"/>
  <c r="B1051"/>
  <c r="G1051" s="1"/>
  <c r="B1052"/>
  <c r="G1052" s="1"/>
  <c r="B1053"/>
  <c r="G1053" s="1"/>
  <c r="B1054"/>
  <c r="G1054" s="1"/>
  <c r="B1055"/>
  <c r="B1056"/>
  <c r="G1056" s="1"/>
  <c r="B1057"/>
  <c r="G1057" s="1"/>
  <c r="B1058"/>
  <c r="G1058" s="1"/>
  <c r="B1059"/>
  <c r="G1059" s="1"/>
  <c r="B1060"/>
  <c r="B1061"/>
  <c r="B1062"/>
  <c r="B1063"/>
  <c r="G1063" s="1"/>
  <c r="B1064"/>
  <c r="G1064" s="1"/>
  <c r="B1065"/>
  <c r="G1065" s="1"/>
  <c r="B1066"/>
  <c r="G1066" s="1"/>
  <c r="B1067"/>
  <c r="G1067" s="1"/>
  <c r="B1068"/>
  <c r="G1068" s="1"/>
  <c r="B1069"/>
  <c r="G1069" s="1"/>
  <c r="B1070"/>
  <c r="B1071"/>
  <c r="B1072"/>
  <c r="G1072" s="1"/>
  <c r="B1073"/>
  <c r="G1073" s="1"/>
  <c r="B1074"/>
  <c r="G1074" s="1"/>
  <c r="B1075"/>
  <c r="G1075" s="1"/>
  <c r="B1076"/>
  <c r="G1076" s="1"/>
  <c r="B1077"/>
  <c r="G1077" s="1"/>
  <c r="B1078"/>
  <c r="B1079"/>
  <c r="B1080"/>
  <c r="G1080" s="1"/>
  <c r="B1081"/>
  <c r="G1081" s="1"/>
  <c r="B1082"/>
  <c r="G1082" s="1"/>
  <c r="B1083"/>
  <c r="G1083" s="1"/>
  <c r="B1084"/>
  <c r="G1084" s="1"/>
  <c r="B1085"/>
  <c r="G1085" s="1"/>
  <c r="B1086"/>
  <c r="G1086" s="1"/>
  <c r="B1087"/>
  <c r="G1087" s="1"/>
  <c r="B1088"/>
  <c r="G1088" s="1"/>
  <c r="B1089"/>
  <c r="G1089" s="1"/>
  <c r="B1090"/>
  <c r="G1090" s="1"/>
  <c r="B1091"/>
  <c r="G1091" s="1"/>
  <c r="B1092"/>
  <c r="G1092" s="1"/>
  <c r="B1093"/>
  <c r="G1093" s="1"/>
  <c r="B1094"/>
  <c r="G1094" s="1"/>
  <c r="B1095"/>
  <c r="G1095" s="1"/>
  <c r="B1096"/>
  <c r="G1096" s="1"/>
  <c r="B1097"/>
  <c r="B1098"/>
  <c r="G1098"/>
  <c r="B1099"/>
  <c r="G1099"/>
  <c r="B1100"/>
  <c r="G1100"/>
  <c r="B1101"/>
  <c r="G1101"/>
  <c r="B1102"/>
  <c r="G1102"/>
  <c r="B1103"/>
  <c r="G1103"/>
  <c r="B1104"/>
  <c r="G1104"/>
  <c r="B1105"/>
  <c r="G1105"/>
  <c r="B1106"/>
  <c r="G1106"/>
  <c r="B1107"/>
  <c r="G1107"/>
  <c r="B1108"/>
  <c r="G1108"/>
  <c r="B1109"/>
  <c r="B1110"/>
  <c r="B1111"/>
  <c r="G1111"/>
  <c r="B1112"/>
  <c r="G1112"/>
  <c r="B1113"/>
  <c r="G1113"/>
  <c r="B1114"/>
  <c r="G1114"/>
  <c r="B1115"/>
  <c r="G1115"/>
  <c r="B1116"/>
  <c r="G1116"/>
  <c r="B1117"/>
  <c r="B1118"/>
  <c r="G1118" s="1"/>
  <c r="B1119"/>
  <c r="G1119" s="1"/>
  <c r="B1120"/>
  <c r="G1120" s="1"/>
  <c r="B1121"/>
  <c r="G1121" s="1"/>
  <c r="B1122"/>
  <c r="G1122" s="1"/>
  <c r="B1123"/>
  <c r="G1123" s="1"/>
  <c r="B1124"/>
  <c r="G1124" s="1"/>
  <c r="B1125"/>
  <c r="B1126"/>
  <c r="B1127"/>
  <c r="G1127" s="1"/>
  <c r="B1128"/>
  <c r="G1128" s="1"/>
  <c r="B1129"/>
  <c r="G1129" s="1"/>
  <c r="B1130"/>
  <c r="G1130" s="1"/>
  <c r="B1131"/>
  <c r="G1131" s="1"/>
  <c r="B1132"/>
  <c r="G1132" s="1"/>
  <c r="B1133"/>
  <c r="B1134"/>
  <c r="G1134" s="1"/>
  <c r="B1135"/>
  <c r="G1135" s="1"/>
  <c r="B1136"/>
  <c r="G1136" s="1"/>
  <c r="B1137"/>
  <c r="B1138"/>
  <c r="G1138" s="1"/>
  <c r="B1139"/>
  <c r="G1139" s="1"/>
  <c r="B1140"/>
  <c r="B1141"/>
  <c r="G1141" s="1"/>
  <c r="B1142"/>
  <c r="G1142" s="1"/>
  <c r="B1143"/>
  <c r="G1143" s="1"/>
  <c r="B1144"/>
  <c r="G1144" s="1"/>
  <c r="B1145"/>
  <c r="G1145" s="1"/>
  <c r="B1146"/>
  <c r="G1146" s="1"/>
  <c r="B1147"/>
  <c r="G1147" s="1"/>
  <c r="B1148"/>
  <c r="G1148" s="1"/>
  <c r="B1149"/>
  <c r="G1149" s="1"/>
  <c r="B1150"/>
  <c r="G1150" s="1"/>
  <c r="B1151"/>
  <c r="G1151" s="1"/>
  <c r="B1152"/>
  <c r="G1152" s="1"/>
  <c r="B1153"/>
  <c r="G1153" s="1"/>
  <c r="B1154"/>
  <c r="G1154" s="1"/>
  <c r="B1155"/>
  <c r="B1156"/>
  <c r="G1156" s="1"/>
  <c r="B1157"/>
  <c r="G1157" s="1"/>
  <c r="B1158"/>
  <c r="G1158" s="1"/>
  <c r="B1159"/>
  <c r="B1160"/>
  <c r="B1161"/>
  <c r="B1162"/>
  <c r="G1162"/>
  <c r="B1163"/>
  <c r="G1163"/>
  <c r="B1164"/>
  <c r="B1165"/>
  <c r="G1165" s="1"/>
  <c r="B1166"/>
  <c r="G1166" s="1"/>
  <c r="B1167"/>
  <c r="G1167" s="1"/>
  <c r="B1168"/>
  <c r="G1168" s="1"/>
  <c r="B1169"/>
  <c r="G1169" s="1"/>
  <c r="B1170"/>
  <c r="G1170" s="1"/>
  <c r="B1171"/>
  <c r="G1171" s="1"/>
  <c r="B1172"/>
  <c r="G1172" s="1"/>
  <c r="B1173"/>
  <c r="G1173" s="1"/>
  <c r="B1174"/>
  <c r="B1175"/>
  <c r="B1176"/>
  <c r="G1176" s="1"/>
  <c r="B1177"/>
  <c r="G1177" s="1"/>
  <c r="B1178"/>
  <c r="G1178" s="1"/>
  <c r="B1179"/>
  <c r="G1179" s="1"/>
  <c r="B1180"/>
  <c r="G1180" s="1"/>
  <c r="B1181"/>
  <c r="G1181" s="1"/>
  <c r="B1182"/>
  <c r="B1183"/>
  <c r="G1183" s="1"/>
  <c r="B1184"/>
  <c r="G1184" s="1"/>
  <c r="B1185"/>
  <c r="G1185" s="1"/>
  <c r="B1186"/>
  <c r="G1186" s="1"/>
  <c r="B1187"/>
  <c r="G1187" s="1"/>
  <c r="B1188"/>
  <c r="G1188" s="1"/>
  <c r="B1189"/>
  <c r="G1189" s="1"/>
  <c r="B1190"/>
  <c r="B1191"/>
  <c r="B1192"/>
  <c r="G1192" s="1"/>
  <c r="B1193"/>
  <c r="G1193" s="1"/>
  <c r="B1194"/>
  <c r="G1194" s="1"/>
  <c r="B1195"/>
  <c r="G1195" s="1"/>
  <c r="B1196"/>
  <c r="G1196" s="1"/>
  <c r="B1197"/>
  <c r="G1197" s="1"/>
  <c r="B1198"/>
  <c r="G1198" s="1"/>
  <c r="B1199"/>
  <c r="G1199" s="1"/>
  <c r="B1200"/>
  <c r="G1200" s="1"/>
  <c r="B1201"/>
  <c r="G1201" s="1"/>
  <c r="B1202"/>
  <c r="G1202" s="1"/>
  <c r="B1203"/>
  <c r="G1203" s="1"/>
  <c r="B1204"/>
  <c r="G1204" s="1"/>
  <c r="B1205"/>
  <c r="G1205" s="1"/>
  <c r="B1206"/>
  <c r="G1206" s="1"/>
  <c r="B1207"/>
  <c r="G1207" s="1"/>
  <c r="B1208"/>
  <c r="B1209"/>
  <c r="G1209" s="1"/>
  <c r="B1210"/>
  <c r="G1210" s="1"/>
  <c r="B1211"/>
  <c r="G1211" s="1"/>
  <c r="B1212"/>
  <c r="G1212" s="1"/>
  <c r="B1213"/>
  <c r="G1213" s="1"/>
  <c r="B1214"/>
  <c r="G1214" s="1"/>
  <c r="B1215"/>
  <c r="G1215" s="1"/>
  <c r="B1216"/>
  <c r="G1216" s="1"/>
  <c r="B1217"/>
  <c r="G1217" s="1"/>
  <c r="B1218"/>
  <c r="B1219"/>
  <c r="G1219"/>
  <c r="B1220"/>
  <c r="G1220"/>
  <c r="B1221"/>
  <c r="B1222"/>
  <c r="B1223"/>
  <c r="B1224"/>
  <c r="G1224" s="1"/>
  <c r="B1225"/>
  <c r="G1225" s="1"/>
  <c r="B1226"/>
  <c r="B1227"/>
  <c r="G1227"/>
  <c r="B1228"/>
  <c r="G1228"/>
  <c r="B1229"/>
  <c r="G1229"/>
  <c r="B1230"/>
  <c r="B1231"/>
  <c r="G1231" s="1"/>
  <c r="B1232"/>
  <c r="G1232" s="1"/>
  <c r="B1233"/>
  <c r="G1233" s="1"/>
  <c r="B1234"/>
  <c r="B1235"/>
  <c r="G1235" s="1"/>
  <c r="B1236"/>
  <c r="G1236" s="1"/>
  <c r="B1237"/>
  <c r="G1237" s="1"/>
  <c r="B1238"/>
  <c r="G1238" s="1"/>
  <c r="B1239"/>
  <c r="G1239" s="1"/>
  <c r="B1240"/>
  <c r="G1240" s="1"/>
  <c r="B1241"/>
  <c r="B1242"/>
  <c r="B1243"/>
  <c r="G1243" s="1"/>
  <c r="B1244"/>
  <c r="G1244" s="1"/>
  <c r="B1245"/>
  <c r="G1245" s="1"/>
  <c r="B1246"/>
  <c r="G1246" s="1"/>
  <c r="B1247"/>
  <c r="C1247"/>
  <c r="D1247"/>
  <c r="B1248"/>
  <c r="C1248"/>
  <c r="D1248"/>
  <c r="B1249"/>
  <c r="C1249"/>
  <c r="D1249"/>
  <c r="B1250"/>
  <c r="C1250"/>
  <c r="D1250"/>
  <c r="B1251"/>
  <c r="C1251"/>
  <c r="D1251"/>
  <c r="B1252"/>
  <c r="C1252"/>
  <c r="D1252"/>
  <c r="B1253"/>
  <c r="C1253"/>
  <c r="D1253"/>
  <c r="B1254"/>
  <c r="C1254"/>
  <c r="D1254"/>
  <c r="B1255"/>
  <c r="C1255"/>
  <c r="D1255"/>
  <c r="B1256"/>
  <c r="C1256"/>
  <c r="D1256"/>
  <c r="B1257"/>
  <c r="C1257"/>
  <c r="D1257"/>
  <c r="B1258"/>
  <c r="C1258"/>
  <c r="D1258"/>
  <c r="B1259"/>
  <c r="C1259"/>
  <c r="D1259"/>
  <c r="B1260"/>
  <c r="C1260"/>
  <c r="D1260"/>
  <c r="B1261"/>
  <c r="C1261"/>
  <c r="D1261"/>
  <c r="B1262"/>
  <c r="C1262"/>
  <c r="D1262"/>
  <c r="B1263"/>
  <c r="C1263"/>
  <c r="D1263"/>
  <c r="B1264"/>
  <c r="C1264"/>
  <c r="D1264"/>
  <c r="B1265"/>
  <c r="C1265"/>
  <c r="D1265"/>
  <c r="B1266"/>
  <c r="C1266"/>
  <c r="D1266"/>
  <c r="B1267"/>
  <c r="C1267"/>
  <c r="D1267"/>
  <c r="B1268"/>
  <c r="C1268"/>
  <c r="D1268"/>
  <c r="B1269"/>
  <c r="C1269"/>
  <c r="D1269"/>
  <c r="B1270"/>
  <c r="C1270"/>
  <c r="D1270"/>
  <c r="B1271"/>
  <c r="C1271"/>
  <c r="D1271"/>
  <c r="B1272"/>
  <c r="C1272"/>
  <c r="D1272"/>
  <c r="B1273"/>
  <c r="C1273"/>
  <c r="D1273"/>
  <c r="B1274"/>
  <c r="C1274"/>
  <c r="D1274"/>
  <c r="B1275"/>
  <c r="C1275"/>
  <c r="D1275"/>
  <c r="B1276"/>
  <c r="C1276"/>
  <c r="D1276"/>
  <c r="B1277"/>
  <c r="C1277"/>
  <c r="D1277"/>
  <c r="B1278"/>
  <c r="C1278"/>
  <c r="D1278"/>
  <c r="B1279"/>
  <c r="C1279"/>
  <c r="D1279"/>
  <c r="B1280"/>
  <c r="C1280"/>
  <c r="D1280"/>
  <c r="B1281"/>
  <c r="C1281"/>
  <c r="D1281"/>
  <c r="B1282"/>
  <c r="C1282"/>
  <c r="D1282"/>
  <c r="B1283"/>
  <c r="C1283"/>
  <c r="D1283"/>
  <c r="B1284"/>
  <c r="C1284"/>
  <c r="D1284"/>
  <c r="B1285"/>
  <c r="C1285"/>
  <c r="D1285"/>
  <c r="B1286"/>
  <c r="C1286"/>
  <c r="D1286"/>
  <c r="B1287"/>
  <c r="C1287"/>
  <c r="D1287"/>
  <c r="B1288"/>
  <c r="C1288"/>
  <c r="D1288"/>
  <c r="B1289"/>
  <c r="C1289"/>
  <c r="D1289"/>
  <c r="B1290"/>
  <c r="C1290"/>
  <c r="D1290"/>
  <c r="B1291"/>
  <c r="C1291"/>
  <c r="D1291"/>
  <c r="B1292"/>
  <c r="C1292"/>
  <c r="D1292"/>
  <c r="B1293"/>
  <c r="C1293"/>
  <c r="D1293"/>
  <c r="B1294"/>
  <c r="C1294"/>
  <c r="D1294"/>
  <c r="B1295"/>
  <c r="B1296"/>
  <c r="B1297"/>
  <c r="B1298"/>
  <c r="G1298" s="1"/>
  <c r="B1299"/>
  <c r="G1299" s="1"/>
  <c r="B1300"/>
  <c r="G1300" s="1"/>
  <c r="B1301"/>
  <c r="B1302"/>
  <c r="G1302"/>
  <c r="B1303"/>
  <c r="G1303"/>
  <c r="B1304"/>
  <c r="B1305"/>
  <c r="G1305" s="1"/>
  <c r="B1306"/>
  <c r="G1306" s="1"/>
  <c r="B1307"/>
  <c r="G1307" s="1"/>
  <c r="B1308"/>
  <c r="G1308" s="1"/>
  <c r="B1309"/>
  <c r="G1309" s="1"/>
  <c r="B1310"/>
  <c r="G1310" s="1"/>
  <c r="B1311"/>
  <c r="G1311" s="1"/>
  <c r="B1312"/>
  <c r="G1312" s="1"/>
  <c r="B1313"/>
  <c r="B1314"/>
  <c r="G1314"/>
  <c r="B1315"/>
  <c r="G1315"/>
  <c r="B1316"/>
  <c r="G1316"/>
  <c r="B1317"/>
  <c r="G1317"/>
  <c r="B1318"/>
  <c r="G1318"/>
  <c r="B1319"/>
  <c r="B1320"/>
  <c r="G1320" s="1"/>
  <c r="B1321"/>
  <c r="G1321" s="1"/>
  <c r="B1322"/>
  <c r="G1322" s="1"/>
  <c r="B1323"/>
  <c r="G1323" s="1"/>
  <c r="B1324"/>
  <c r="G1324" s="1"/>
  <c r="B1325"/>
  <c r="G1325" s="1"/>
  <c r="B1326"/>
  <c r="B1327"/>
  <c r="B1328"/>
  <c r="G1328" s="1"/>
  <c r="B1329"/>
  <c r="G1329" s="1"/>
  <c r="B1330"/>
  <c r="B1331"/>
  <c r="G1331"/>
  <c r="B1332"/>
  <c r="G1332"/>
  <c r="B1333"/>
  <c r="G1333"/>
  <c r="B1334"/>
  <c r="B1335"/>
  <c r="G1335" s="1"/>
  <c r="B1336"/>
  <c r="G1336" s="1"/>
  <c r="B1337"/>
  <c r="G1337" s="1"/>
  <c r="B1338"/>
  <c r="G1338" s="1"/>
  <c r="B1339"/>
  <c r="G1339" s="1"/>
  <c r="B1340"/>
  <c r="G1340" s="1"/>
  <c r="B1341"/>
  <c r="B1342"/>
  <c r="G1342"/>
  <c r="B1343"/>
  <c r="G1343"/>
  <c r="B1344"/>
  <c r="G1344"/>
  <c r="B1345"/>
  <c r="B1346"/>
  <c r="G1346" s="1"/>
  <c r="B1347"/>
  <c r="G1347" s="1"/>
  <c r="B1348"/>
  <c r="G1348" s="1"/>
  <c r="B1349"/>
  <c r="G1349" s="1"/>
  <c r="B1350"/>
  <c r="G1350" s="1"/>
  <c r="B1351"/>
  <c r="G1351" s="1"/>
  <c r="B1352"/>
  <c r="B1353"/>
  <c r="G1353"/>
  <c r="B1354"/>
  <c r="G1354"/>
  <c r="B1355"/>
  <c r="G1355"/>
  <c r="B1356"/>
  <c r="G1356"/>
  <c r="B1357"/>
  <c r="B1358"/>
  <c r="G1358" s="1"/>
  <c r="B1359"/>
  <c r="G1359" s="1"/>
  <c r="B1360"/>
  <c r="G1360" s="1"/>
  <c r="B1361"/>
  <c r="G1361" s="1"/>
  <c r="B1362"/>
  <c r="G1362" s="1"/>
  <c r="B1363"/>
  <c r="G1363" s="1"/>
  <c r="B1364"/>
  <c r="G1364" s="1"/>
  <c r="B1365"/>
  <c r="G1365" s="1"/>
  <c r="B1366"/>
  <c r="B1367"/>
  <c r="G1367"/>
  <c r="B1368"/>
  <c r="G1368"/>
  <c r="B1369"/>
  <c r="G1369"/>
  <c r="B1370"/>
  <c r="G1370"/>
  <c r="B1371"/>
  <c r="G1371"/>
  <c r="B1372"/>
  <c r="G1372"/>
  <c r="B1373"/>
  <c r="B1374"/>
  <c r="G1374" s="1"/>
  <c r="B1375"/>
  <c r="G1375" s="1"/>
  <c r="B1376"/>
  <c r="G1376" s="1"/>
  <c r="B1377"/>
  <c r="G1377" s="1"/>
  <c r="B1378"/>
  <c r="G1378" s="1"/>
  <c r="B1379"/>
  <c r="G1379" s="1"/>
  <c r="B1380"/>
  <c r="B1381"/>
  <c r="B1382"/>
  <c r="G1382" s="1"/>
  <c r="B1383"/>
  <c r="G1383" s="1"/>
  <c r="B1384"/>
  <c r="G1384" s="1"/>
  <c r="B1385"/>
  <c r="B1386"/>
  <c r="G1386" s="1"/>
  <c r="B1387"/>
  <c r="G1387" s="1"/>
  <c r="B1388"/>
  <c r="G1388" s="1"/>
  <c r="B1389"/>
  <c r="G1389" s="1"/>
  <c r="B1390"/>
  <c r="B1391"/>
  <c r="G1391" s="1"/>
  <c r="B1392"/>
  <c r="G1392" s="1"/>
  <c r="B1393"/>
  <c r="G1393" s="1"/>
  <c r="B1394"/>
  <c r="G1394" s="1"/>
  <c r="B1395"/>
  <c r="G1395" s="1"/>
  <c r="B1396"/>
  <c r="G1396" s="1"/>
  <c r="B1397"/>
  <c r="G1397" s="1"/>
  <c r="B1398"/>
  <c r="B1399"/>
  <c r="G1399"/>
  <c r="B1400"/>
  <c r="G1400"/>
  <c r="B1401"/>
  <c r="G1401"/>
  <c r="B1402"/>
  <c r="G1402"/>
  <c r="B1403"/>
  <c r="G1403"/>
  <c r="B1404"/>
  <c r="G1404"/>
  <c r="B1405"/>
  <c r="B1406"/>
  <c r="B1407"/>
  <c r="G1407"/>
  <c r="B1408"/>
  <c r="G1408"/>
  <c r="B1409"/>
  <c r="B1410"/>
  <c r="G1410" s="1"/>
  <c r="B1411"/>
  <c r="G1411" s="1"/>
  <c r="B1412"/>
  <c r="G1412" s="1"/>
  <c r="B1413"/>
  <c r="B1414"/>
  <c r="G1414" s="1"/>
  <c r="B1415"/>
  <c r="G1415" s="1"/>
  <c r="B1416"/>
  <c r="G1416" s="1"/>
  <c r="B1417"/>
  <c r="G1417" s="1"/>
  <c r="B1418"/>
  <c r="G1418" s="1"/>
  <c r="B1419"/>
  <c r="G1419" s="1"/>
  <c r="B1420"/>
  <c r="B1421"/>
  <c r="B1422"/>
  <c r="G1422" s="1"/>
  <c r="B1423"/>
  <c r="G1423" s="1"/>
  <c r="B1424"/>
  <c r="G1424" s="1"/>
  <c r="B1425"/>
  <c r="G1425" s="1"/>
  <c r="B1426"/>
  <c r="G1426" s="1"/>
  <c r="B1427"/>
  <c r="G1427" s="1"/>
  <c r="B1428"/>
  <c r="G1428" s="1"/>
  <c r="B1429"/>
  <c r="G1429" s="1"/>
  <c r="B1430"/>
  <c r="G1430" s="1"/>
  <c r="B1431"/>
  <c r="G1431" s="1"/>
  <c r="B1432"/>
  <c r="B1433"/>
  <c r="B1434"/>
  <c r="B1435"/>
  <c r="B1436"/>
  <c r="C1436"/>
  <c r="D1436"/>
  <c r="B1437"/>
  <c r="C1437"/>
  <c r="D1437"/>
  <c r="B1438"/>
  <c r="C1438"/>
  <c r="D1438"/>
  <c r="B1439"/>
  <c r="C1439"/>
  <c r="D1439"/>
  <c r="B1440"/>
  <c r="C1440"/>
  <c r="D1440"/>
  <c r="B1441"/>
  <c r="C1441"/>
  <c r="D1441"/>
  <c r="B1442"/>
  <c r="B1443"/>
  <c r="C1443"/>
  <c r="D1443"/>
  <c r="B1444"/>
  <c r="C1444"/>
  <c r="D1444"/>
  <c r="B1445"/>
  <c r="C1445"/>
  <c r="D1445"/>
  <c r="B1446"/>
  <c r="C1446"/>
  <c r="D1446"/>
  <c r="B1447"/>
  <c r="C1447"/>
  <c r="D1447"/>
  <c r="B1448"/>
  <c r="C1448"/>
  <c r="D1448"/>
  <c r="B1449"/>
  <c r="C1449"/>
  <c r="D1449"/>
  <c r="B1450"/>
  <c r="B1451"/>
  <c r="B1452"/>
  <c r="C1452"/>
  <c r="D1452"/>
  <c r="B1453"/>
  <c r="C1453"/>
  <c r="D1453"/>
  <c r="B1454"/>
  <c r="C1454"/>
  <c r="D1454"/>
  <c r="B1455"/>
  <c r="C1455"/>
  <c r="D1455"/>
  <c r="B1456"/>
  <c r="C1456"/>
  <c r="D1456"/>
  <c r="B1457"/>
  <c r="C1457"/>
  <c r="D1457"/>
  <c r="B1458"/>
  <c r="B1459"/>
  <c r="C1459"/>
  <c r="D1459"/>
  <c r="G1459"/>
  <c r="B1460"/>
  <c r="C1460"/>
  <c r="D1460"/>
  <c r="G1460"/>
  <c r="B1461"/>
  <c r="C1461"/>
  <c r="D1461"/>
  <c r="G1461"/>
  <c r="B1462"/>
  <c r="C1462"/>
  <c r="D1462"/>
  <c r="G1462"/>
  <c r="B1463"/>
  <c r="C1463"/>
  <c r="D1463"/>
  <c r="G1463"/>
  <c r="B1464"/>
  <c r="C1464"/>
  <c r="D1464"/>
  <c r="G1464"/>
  <c r="B1465"/>
  <c r="C1465"/>
  <c r="D1465"/>
  <c r="G1465"/>
  <c r="B1466"/>
  <c r="B1467"/>
  <c r="B1468"/>
  <c r="C1468"/>
  <c r="D1468"/>
  <c r="G1468"/>
  <c r="B1469"/>
  <c r="C1469"/>
  <c r="D1469"/>
  <c r="G1469"/>
  <c r="B1470"/>
  <c r="C1470"/>
  <c r="D1470"/>
  <c r="G1470"/>
  <c r="B1471"/>
  <c r="C1471"/>
  <c r="D1471"/>
  <c r="G1471"/>
  <c r="B1472"/>
  <c r="B1473"/>
  <c r="C1473"/>
  <c r="D1473"/>
  <c r="B1474"/>
  <c r="C1474"/>
  <c r="D1474"/>
  <c r="B1475"/>
  <c r="C1475"/>
  <c r="D1475"/>
  <c r="B1476"/>
  <c r="C1476"/>
  <c r="D1476"/>
  <c r="B1477"/>
  <c r="G1477" s="1"/>
  <c r="B1478"/>
  <c r="B1479"/>
  <c r="G1479" s="1"/>
  <c r="B1480"/>
  <c r="B1481"/>
  <c r="G1481" s="1"/>
  <c r="B1482"/>
  <c r="G1482" s="1"/>
  <c r="B1483"/>
  <c r="G1483" s="1"/>
  <c r="B1484"/>
  <c r="G1484" s="1"/>
  <c r="B1485"/>
  <c r="G1485" s="1"/>
  <c r="B1486"/>
  <c r="G1486" s="1"/>
  <c r="B1487"/>
  <c r="G1487" s="1"/>
  <c r="B1488"/>
  <c r="G1488" s="1"/>
  <c r="B1489"/>
  <c r="G1489" s="1"/>
  <c r="B1490"/>
  <c r="B1491"/>
  <c r="G1491"/>
  <c r="B1492"/>
  <c r="G1492"/>
  <c r="B1493"/>
  <c r="G1493"/>
  <c r="B1494"/>
  <c r="G1494"/>
  <c r="B1495"/>
  <c r="G1495"/>
  <c r="B1497"/>
  <c r="G1497"/>
  <c r="B1500"/>
  <c r="G1500"/>
  <c r="B1501"/>
  <c r="G1501"/>
  <c r="B1502"/>
  <c r="G1502"/>
  <c r="B1503"/>
  <c r="G1503"/>
  <c r="B1504"/>
  <c r="G1504"/>
  <c r="B1505"/>
  <c r="G1505"/>
  <c r="B1506"/>
  <c r="G1506"/>
  <c r="B1507"/>
  <c r="G1507"/>
  <c r="B1508"/>
  <c r="B1509"/>
  <c r="G1509" s="1"/>
  <c r="B1510"/>
  <c r="G1510" s="1"/>
  <c r="B1511"/>
  <c r="G1511" s="1"/>
  <c r="B1512"/>
  <c r="G1512" s="1"/>
  <c r="B1513"/>
  <c r="G1513" s="1"/>
  <c r="B1515"/>
  <c r="B1516"/>
  <c r="B1517"/>
  <c r="G1517" s="1"/>
  <c r="B1518"/>
  <c r="G1518" s="1"/>
  <c r="B1519"/>
  <c r="G1519" s="1"/>
  <c r="B1520"/>
  <c r="G1520" s="1"/>
  <c r="B1521"/>
  <c r="B1522"/>
  <c r="B1523"/>
  <c r="G1523" s="1"/>
  <c r="B1524"/>
  <c r="G1524" s="1"/>
  <c r="B1525"/>
  <c r="G1525" s="1"/>
  <c r="B1526"/>
  <c r="G1526" s="1"/>
  <c r="B1527"/>
  <c r="B1528"/>
  <c r="G1528" s="1"/>
  <c r="B1529"/>
  <c r="G1529" s="1"/>
  <c r="B1530"/>
  <c r="G1530" s="1"/>
  <c r="B1531"/>
  <c r="G1531" s="1"/>
  <c r="B1532"/>
  <c r="B1533"/>
  <c r="G1533" s="1"/>
  <c r="B1534"/>
  <c r="G1534" s="1"/>
  <c r="B1535"/>
  <c r="G1535" s="1"/>
  <c r="B1536"/>
  <c r="G1536" s="1"/>
  <c r="B1537"/>
  <c r="B1538"/>
  <c r="G1538" s="1"/>
  <c r="B1539"/>
  <c r="G1539" s="1"/>
  <c r="B1540"/>
  <c r="G1540" s="1"/>
  <c r="B1541"/>
  <c r="G1541" s="1"/>
  <c r="B1542"/>
  <c r="B1543"/>
  <c r="G1543" s="1"/>
  <c r="B1544"/>
  <c r="G1544" s="1"/>
  <c r="B1545"/>
  <c r="G1545" s="1"/>
  <c r="B1546"/>
  <c r="G1546" s="1"/>
  <c r="B1547"/>
  <c r="B1548"/>
  <c r="G1548" s="1"/>
  <c r="B1549"/>
  <c r="G1549" s="1"/>
  <c r="B1550"/>
  <c r="G1550" s="1"/>
  <c r="B1551"/>
  <c r="G1551" s="1"/>
  <c r="B1552"/>
  <c r="B1553"/>
  <c r="G1553" s="1"/>
  <c r="B1554"/>
  <c r="G1554" s="1"/>
  <c r="B1555"/>
  <c r="G1555" s="1"/>
  <c r="B1556"/>
  <c r="G1556" s="1"/>
  <c r="B1557"/>
  <c r="B1558"/>
  <c r="G1558" s="1"/>
  <c r="B1559"/>
  <c r="G1559" s="1"/>
  <c r="B1560"/>
  <c r="C1560"/>
  <c r="B1561"/>
  <c r="C1561"/>
  <c r="B1562"/>
  <c r="B1563"/>
  <c r="C1563"/>
  <c r="G1563" s="1"/>
  <c r="B1564"/>
  <c r="C1564"/>
  <c r="B1565"/>
  <c r="C1565"/>
  <c r="G1565" s="1"/>
  <c r="B1566"/>
  <c r="C1566"/>
  <c r="B1567"/>
  <c r="B1568"/>
  <c r="C1568"/>
  <c r="H1568" s="1"/>
  <c r="B1569"/>
  <c r="C1569"/>
  <c r="G1569" s="1"/>
  <c r="B1570"/>
  <c r="C1570"/>
  <c r="B1571"/>
  <c r="C1571"/>
  <c r="B1572"/>
  <c r="C1572"/>
  <c r="B1573"/>
  <c r="B1574"/>
  <c r="C1574"/>
  <c r="B1575"/>
  <c r="C1575"/>
  <c r="G1575" s="1"/>
  <c r="B1576"/>
  <c r="C1576"/>
  <c r="B1577"/>
  <c r="C1577"/>
  <c r="G1577" s="1"/>
  <c r="G8" i="3"/>
  <c r="G9"/>
  <c r="K9"/>
  <c r="I10"/>
  <c r="G11"/>
  <c r="K11"/>
  <c r="I12"/>
  <c r="G13"/>
  <c r="K13"/>
  <c r="I14"/>
  <c r="G15"/>
  <c r="K15"/>
  <c r="I16"/>
  <c r="G5"/>
  <c r="H5"/>
  <c r="H1498" i="37"/>
  <c r="H1499"/>
  <c r="H1477"/>
  <c r="H1479"/>
  <c r="H1481"/>
  <c r="H1482"/>
  <c r="H1483"/>
  <c r="H1484"/>
  <c r="H1485"/>
  <c r="H1486"/>
  <c r="H1487"/>
  <c r="H1488"/>
  <c r="H1489"/>
  <c r="H1491"/>
  <c r="H1492"/>
  <c r="H1493"/>
  <c r="H1494"/>
  <c r="H1495"/>
  <c r="H1497"/>
  <c r="H1500"/>
  <c r="H1501"/>
  <c r="H1502"/>
  <c r="H1503"/>
  <c r="H1504"/>
  <c r="H1505"/>
  <c r="H1506"/>
  <c r="H1507"/>
  <c r="H1509"/>
  <c r="H1510"/>
  <c r="H1511"/>
  <c r="H1512"/>
  <c r="H1513"/>
  <c r="H1517"/>
  <c r="H1518"/>
  <c r="H1519"/>
  <c r="H1520"/>
  <c r="H1523"/>
  <c r="H1524"/>
  <c r="H1525"/>
  <c r="H1526"/>
  <c r="H1528"/>
  <c r="H1529"/>
  <c r="H1530"/>
  <c r="H1531"/>
  <c r="H1533"/>
  <c r="H1534"/>
  <c r="H1535"/>
  <c r="H1536"/>
  <c r="H1538"/>
  <c r="H1539"/>
  <c r="H1540"/>
  <c r="H1541"/>
  <c r="H1543"/>
  <c r="H1544"/>
  <c r="H1545"/>
  <c r="H1546"/>
  <c r="H1548"/>
  <c r="H1549"/>
  <c r="H1550"/>
  <c r="H1551"/>
  <c r="H1553"/>
  <c r="H1554"/>
  <c r="H1555"/>
  <c r="H1556"/>
  <c r="H1558"/>
  <c r="H1559"/>
  <c r="H1560"/>
  <c r="H1564"/>
  <c r="H1565"/>
  <c r="H1569"/>
  <c r="H1570"/>
  <c r="H1572"/>
  <c r="H1575"/>
  <c r="H1576"/>
  <c r="H1577"/>
  <c r="L18" i="3"/>
  <c r="H18" s="1"/>
  <c r="I18"/>
  <c r="G27"/>
  <c r="F27" s="1"/>
  <c r="G28"/>
  <c r="F28" s="1"/>
  <c r="G29"/>
  <c r="H29"/>
  <c r="G30"/>
  <c r="H30"/>
  <c r="G31"/>
  <c r="H31"/>
  <c r="G32"/>
  <c r="H32"/>
  <c r="G33"/>
  <c r="H33"/>
  <c r="G34"/>
  <c r="H34"/>
  <c r="G35"/>
  <c r="H35"/>
  <c r="G36"/>
  <c r="H36"/>
  <c r="G37"/>
  <c r="H37"/>
  <c r="G38"/>
  <c r="H38"/>
  <c r="F38" s="1"/>
  <c r="B38" s="1"/>
  <c r="G39"/>
  <c r="H39"/>
  <c r="G40"/>
  <c r="H40"/>
  <c r="F40" s="1"/>
  <c r="G41"/>
  <c r="H41"/>
  <c r="G42"/>
  <c r="H42"/>
  <c r="F42"/>
  <c r="G43"/>
  <c r="H43"/>
  <c r="F43" s="1"/>
  <c r="B43" s="1"/>
  <c r="G44"/>
  <c r="H44"/>
  <c r="G45"/>
  <c r="H45"/>
  <c r="G46"/>
  <c r="H46"/>
  <c r="G47"/>
  <c r="H47"/>
  <c r="G48"/>
  <c r="H48"/>
  <c r="G49"/>
  <c r="H49"/>
  <c r="G50"/>
  <c r="H50"/>
  <c r="G51"/>
  <c r="H51"/>
  <c r="G52"/>
  <c r="H52"/>
  <c r="G53"/>
  <c r="H53"/>
  <c r="G54"/>
  <c r="H54"/>
  <c r="G55"/>
  <c r="H55"/>
  <c r="G56"/>
  <c r="H56"/>
  <c r="G57"/>
  <c r="H57"/>
  <c r="G58"/>
  <c r="H58"/>
  <c r="G59"/>
  <c r="H59"/>
  <c r="G60"/>
  <c r="H60"/>
  <c r="G61"/>
  <c r="H61"/>
  <c r="G62"/>
  <c r="H62"/>
  <c r="G63"/>
  <c r="H63"/>
  <c r="G64"/>
  <c r="H64"/>
  <c r="F64" s="1"/>
  <c r="G65"/>
  <c r="H65"/>
  <c r="G66"/>
  <c r="H66"/>
  <c r="G67"/>
  <c r="H67"/>
  <c r="G68"/>
  <c r="H68"/>
  <c r="G69"/>
  <c r="H69"/>
  <c r="G70"/>
  <c r="H70"/>
  <c r="G71"/>
  <c r="H71"/>
  <c r="F71" s="1"/>
  <c r="G72"/>
  <c r="H72"/>
  <c r="G73"/>
  <c r="H73"/>
  <c r="G74"/>
  <c r="H74"/>
  <c r="F74" s="1"/>
  <c r="B74" s="1"/>
  <c r="G75"/>
  <c r="H75"/>
  <c r="F75" s="1"/>
  <c r="B75" s="1"/>
  <c r="G76"/>
  <c r="H76"/>
  <c r="G77"/>
  <c r="H77"/>
  <c r="G78"/>
  <c r="H78"/>
  <c r="G79"/>
  <c r="H79"/>
  <c r="G80"/>
  <c r="H80"/>
  <c r="G81"/>
  <c r="H81"/>
  <c r="G82"/>
  <c r="H82"/>
  <c r="G83"/>
  <c r="H83"/>
  <c r="G84"/>
  <c r="H84"/>
  <c r="G85"/>
  <c r="H85"/>
  <c r="G86"/>
  <c r="H86"/>
  <c r="F86" s="1"/>
  <c r="B86" s="1"/>
  <c r="G87"/>
  <c r="H87"/>
  <c r="F87" s="1"/>
  <c r="G88"/>
  <c r="H88"/>
  <c r="F88" s="1"/>
  <c r="G89"/>
  <c r="H89"/>
  <c r="G90"/>
  <c r="H90"/>
  <c r="G91"/>
  <c r="H91"/>
  <c r="G92"/>
  <c r="H92"/>
  <c r="G93"/>
  <c r="H93"/>
  <c r="G94"/>
  <c r="H94"/>
  <c r="G95"/>
  <c r="H95"/>
  <c r="G96"/>
  <c r="H96"/>
  <c r="G97"/>
  <c r="H97"/>
  <c r="G98"/>
  <c r="H98"/>
  <c r="F98" s="1"/>
  <c r="B98" s="1"/>
  <c r="G99"/>
  <c r="H99"/>
  <c r="G100"/>
  <c r="H100"/>
  <c r="F100" s="1"/>
  <c r="G101"/>
  <c r="H101"/>
  <c r="G102"/>
  <c r="H102"/>
  <c r="F102" s="1"/>
  <c r="B102" s="1"/>
  <c r="G103"/>
  <c r="H103"/>
  <c r="G104"/>
  <c r="H104"/>
  <c r="G105"/>
  <c r="H105"/>
  <c r="G106"/>
  <c r="H106"/>
  <c r="G107"/>
  <c r="H107"/>
  <c r="G108"/>
  <c r="H108"/>
  <c r="G109"/>
  <c r="H109"/>
  <c r="G110"/>
  <c r="H110"/>
  <c r="F110" s="1"/>
  <c r="B110" s="1"/>
  <c r="G111"/>
  <c r="H111"/>
  <c r="G112"/>
  <c r="H112"/>
  <c r="G113"/>
  <c r="H113"/>
  <c r="G114"/>
  <c r="H114"/>
  <c r="G115"/>
  <c r="H115"/>
  <c r="G116"/>
  <c r="H116"/>
  <c r="G117"/>
  <c r="H117"/>
  <c r="G118"/>
  <c r="H118"/>
  <c r="G119"/>
  <c r="H119"/>
  <c r="G120"/>
  <c r="H120"/>
  <c r="G121"/>
  <c r="H121"/>
  <c r="G122"/>
  <c r="H122"/>
  <c r="G123"/>
  <c r="H123"/>
  <c r="G124"/>
  <c r="H124"/>
  <c r="G125"/>
  <c r="H125"/>
  <c r="G126"/>
  <c r="H126"/>
  <c r="G127"/>
  <c r="H127"/>
  <c r="G128"/>
  <c r="H128"/>
  <c r="G129"/>
  <c r="H129"/>
  <c r="F129" s="1"/>
  <c r="B129" s="1"/>
  <c r="G130"/>
  <c r="H130"/>
  <c r="G131"/>
  <c r="H131"/>
  <c r="G132"/>
  <c r="H132"/>
  <c r="G133"/>
  <c r="H133"/>
  <c r="F133" s="1"/>
  <c r="B133" s="1"/>
  <c r="G134"/>
  <c r="H134"/>
  <c r="F134" s="1"/>
  <c r="B134" s="1"/>
  <c r="G135"/>
  <c r="H135"/>
  <c r="G136"/>
  <c r="H136"/>
  <c r="G137"/>
  <c r="H137"/>
  <c r="G138"/>
  <c r="H138"/>
  <c r="G139"/>
  <c r="H139"/>
  <c r="G140"/>
  <c r="H140"/>
  <c r="F140" s="1"/>
  <c r="B140" s="1"/>
  <c r="G141"/>
  <c r="H141"/>
  <c r="G142"/>
  <c r="H142"/>
  <c r="F142" s="1"/>
  <c r="B142" s="1"/>
  <c r="G143"/>
  <c r="H143"/>
  <c r="G144"/>
  <c r="H144"/>
  <c r="G145"/>
  <c r="H145"/>
  <c r="G146"/>
  <c r="H146"/>
  <c r="G147"/>
  <c r="H147"/>
  <c r="G148"/>
  <c r="H148"/>
  <c r="G149"/>
  <c r="H149"/>
  <c r="G150"/>
  <c r="H150"/>
  <c r="G151"/>
  <c r="H151"/>
  <c r="G152"/>
  <c r="H152"/>
  <c r="F152" s="1"/>
  <c r="B152" s="1"/>
  <c r="H5" i="37"/>
  <c r="H6"/>
  <c r="H7"/>
  <c r="H8"/>
  <c r="H9"/>
  <c r="H10"/>
  <c r="H11"/>
  <c r="H12"/>
  <c r="H14"/>
  <c r="H15"/>
  <c r="H16"/>
  <c r="H17"/>
  <c r="H18"/>
  <c r="H20"/>
  <c r="H21"/>
  <c r="H22"/>
  <c r="H23"/>
  <c r="H24"/>
  <c r="H26"/>
  <c r="H27"/>
  <c r="H28"/>
  <c r="H29"/>
  <c r="H30"/>
  <c r="H31"/>
  <c r="H32"/>
  <c r="H34"/>
  <c r="H35"/>
  <c r="H37"/>
  <c r="H38"/>
  <c r="H39"/>
  <c r="H42"/>
  <c r="H43"/>
  <c r="H45"/>
  <c r="H47"/>
  <c r="H50"/>
  <c r="H51"/>
  <c r="H53"/>
  <c r="H54"/>
  <c r="H55"/>
  <c r="H56"/>
  <c r="H58"/>
  <c r="H59"/>
  <c r="H61"/>
  <c r="H62"/>
  <c r="H64"/>
  <c r="H67"/>
  <c r="H68"/>
  <c r="H70"/>
  <c r="H71"/>
  <c r="H74"/>
  <c r="H75"/>
  <c r="H76"/>
  <c r="H77"/>
  <c r="H78"/>
  <c r="H79"/>
  <c r="H80"/>
  <c r="H82"/>
  <c r="H83"/>
  <c r="H84"/>
  <c r="H85"/>
  <c r="H86"/>
  <c r="H87"/>
  <c r="H89"/>
  <c r="H90"/>
  <c r="H91"/>
  <c r="H92"/>
  <c r="H93"/>
  <c r="H94"/>
  <c r="H95"/>
  <c r="H97"/>
  <c r="H98"/>
  <c r="H99"/>
  <c r="H100"/>
  <c r="H101"/>
  <c r="H102"/>
  <c r="H105"/>
  <c r="H106"/>
  <c r="H107"/>
  <c r="H108"/>
  <c r="H110"/>
  <c r="H111"/>
  <c r="H112"/>
  <c r="H113"/>
  <c r="H114"/>
  <c r="H115"/>
  <c r="H116"/>
  <c r="H118"/>
  <c r="H119"/>
  <c r="H120"/>
  <c r="H123"/>
  <c r="H124"/>
  <c r="H126"/>
  <c r="H127"/>
  <c r="H130"/>
  <c r="H131"/>
  <c r="H132"/>
  <c r="H134"/>
  <c r="H137"/>
  <c r="H138"/>
  <c r="H139"/>
  <c r="H140"/>
  <c r="H141"/>
  <c r="H142"/>
  <c r="H143"/>
  <c r="H144"/>
  <c r="H145"/>
  <c r="H147"/>
  <c r="H151"/>
  <c r="H152"/>
  <c r="H153"/>
  <c r="H154"/>
  <c r="H156"/>
  <c r="H158"/>
  <c r="H159"/>
  <c r="H160"/>
  <c r="H165"/>
  <c r="H166"/>
  <c r="H168"/>
  <c r="H169"/>
  <c r="H170"/>
  <c r="H171"/>
  <c r="H173"/>
  <c r="H174"/>
  <c r="H177"/>
  <c r="H178"/>
  <c r="H179"/>
  <c r="H180"/>
  <c r="H181"/>
  <c r="H182"/>
  <c r="H183"/>
  <c r="H184"/>
  <c r="H186"/>
  <c r="H188"/>
  <c r="H189"/>
  <c r="H190"/>
  <c r="H191"/>
  <c r="H192"/>
  <c r="H193"/>
  <c r="H194"/>
  <c r="H197"/>
  <c r="H198"/>
  <c r="H199"/>
  <c r="H200"/>
  <c r="H202"/>
  <c r="H203"/>
  <c r="H204"/>
  <c r="H205"/>
  <c r="H206"/>
  <c r="H207"/>
  <c r="H208"/>
  <c r="H210"/>
  <c r="H211"/>
  <c r="H212"/>
  <c r="H213"/>
  <c r="H216"/>
  <c r="H217"/>
  <c r="H219"/>
  <c r="H220"/>
  <c r="H221"/>
  <c r="H224"/>
  <c r="H225"/>
  <c r="H227"/>
  <c r="H228"/>
  <c r="H230"/>
  <c r="H231"/>
  <c r="H233"/>
  <c r="H234"/>
  <c r="H236"/>
  <c r="H238"/>
  <c r="H239"/>
  <c r="H242"/>
  <c r="H243"/>
  <c r="H244"/>
  <c r="H245"/>
  <c r="H247"/>
  <c r="H248"/>
  <c r="H251"/>
  <c r="H252"/>
  <c r="H254"/>
  <c r="H255"/>
  <c r="H257"/>
  <c r="H258"/>
  <c r="H259"/>
  <c r="H260"/>
  <c r="H261"/>
  <c r="H263"/>
  <c r="H264"/>
  <c r="H266"/>
  <c r="H267"/>
  <c r="H268"/>
  <c r="H269"/>
  <c r="H270"/>
  <c r="H276"/>
  <c r="H277"/>
  <c r="H278"/>
  <c r="H279"/>
  <c r="H280"/>
  <c r="H281"/>
  <c r="H285"/>
  <c r="H286"/>
  <c r="H287"/>
  <c r="H289"/>
  <c r="H290"/>
  <c r="H291"/>
  <c r="H292"/>
  <c r="H293"/>
  <c r="H294"/>
  <c r="H297"/>
  <c r="H298"/>
  <c r="H299"/>
  <c r="H300"/>
  <c r="H302"/>
  <c r="H303"/>
  <c r="H304"/>
  <c r="H305"/>
  <c r="H306"/>
  <c r="H307"/>
  <c r="H308"/>
  <c r="H309"/>
  <c r="H311"/>
  <c r="H312"/>
  <c r="H313"/>
  <c r="H314"/>
  <c r="H316"/>
  <c r="H317"/>
  <c r="H318"/>
  <c r="H319"/>
  <c r="H321"/>
  <c r="H322"/>
  <c r="H324"/>
  <c r="H325"/>
  <c r="H326"/>
  <c r="H327"/>
  <c r="H330"/>
  <c r="H331"/>
  <c r="H334"/>
  <c r="H338"/>
  <c r="H339"/>
  <c r="H340"/>
  <c r="H342"/>
  <c r="H343"/>
  <c r="H344"/>
  <c r="H345"/>
  <c r="H346"/>
  <c r="H347"/>
  <c r="H350"/>
  <c r="H351"/>
  <c r="H352"/>
  <c r="H353"/>
  <c r="H355"/>
  <c r="H356"/>
  <c r="H357"/>
  <c r="H358"/>
  <c r="H359"/>
  <c r="H360"/>
  <c r="H361"/>
  <c r="H362"/>
  <c r="H364"/>
  <c r="H365"/>
  <c r="H366"/>
  <c r="H367"/>
  <c r="H370"/>
  <c r="H371"/>
  <c r="H372"/>
  <c r="H374"/>
  <c r="H375"/>
  <c r="H377"/>
  <c r="H378"/>
  <c r="H379"/>
  <c r="H380"/>
  <c r="H383"/>
  <c r="H384"/>
  <c r="H387"/>
  <c r="H390"/>
  <c r="H392"/>
  <c r="H394"/>
  <c r="H396"/>
  <c r="H399"/>
  <c r="H400"/>
  <c r="H401"/>
  <c r="H412"/>
  <c r="H413"/>
  <c r="H414"/>
  <c r="H415"/>
  <c r="H417"/>
  <c r="H418"/>
  <c r="H420"/>
  <c r="H421"/>
  <c r="H422"/>
  <c r="H424"/>
  <c r="H426"/>
  <c r="H427"/>
  <c r="H428"/>
  <c r="H429"/>
  <c r="H430"/>
  <c r="H431"/>
  <c r="H433"/>
  <c r="H434"/>
  <c r="H435"/>
  <c r="H436"/>
  <c r="H438"/>
  <c r="H439"/>
  <c r="H440"/>
  <c r="H441"/>
  <c r="H442"/>
  <c r="H443"/>
  <c r="H444"/>
  <c r="H446"/>
  <c r="H447"/>
  <c r="H448"/>
  <c r="H451"/>
  <c r="H452"/>
  <c r="H454"/>
  <c r="H455"/>
  <c r="H457"/>
  <c r="H458"/>
  <c r="H460"/>
  <c r="H461"/>
  <c r="H464"/>
  <c r="H465"/>
  <c r="H466"/>
  <c r="H470"/>
  <c r="H471"/>
  <c r="H473"/>
  <c r="H474"/>
  <c r="H477"/>
  <c r="H478"/>
  <c r="H479"/>
  <c r="H480"/>
  <c r="H482"/>
  <c r="H483"/>
  <c r="H484"/>
  <c r="H486"/>
  <c r="H488"/>
  <c r="H489"/>
  <c r="H490"/>
  <c r="H491"/>
  <c r="H492"/>
  <c r="H493"/>
  <c r="H495"/>
  <c r="H496"/>
  <c r="H497"/>
  <c r="H498"/>
  <c r="H500"/>
  <c r="H501"/>
  <c r="H503"/>
  <c r="H504"/>
  <c r="H505"/>
  <c r="H506"/>
  <c r="H509"/>
  <c r="H510"/>
  <c r="H512"/>
  <c r="H513"/>
  <c r="H515"/>
  <c r="H516"/>
  <c r="H518"/>
  <c r="H519"/>
  <c r="H523"/>
  <c r="H524"/>
  <c r="H525"/>
  <c r="H526"/>
  <c r="H528"/>
  <c r="H529"/>
  <c r="H531"/>
  <c r="H532"/>
  <c r="H533"/>
  <c r="H535"/>
  <c r="H537"/>
  <c r="H538"/>
  <c r="H539"/>
  <c r="H540"/>
  <c r="H541"/>
  <c r="H542"/>
  <c r="H544"/>
  <c r="H545"/>
  <c r="H546"/>
  <c r="H547"/>
  <c r="H549"/>
  <c r="H550"/>
  <c r="H551"/>
  <c r="H552"/>
  <c r="H553"/>
  <c r="H554"/>
  <c r="H555"/>
  <c r="H557"/>
  <c r="H558"/>
  <c r="H559"/>
  <c r="H562"/>
  <c r="H563"/>
  <c r="H565"/>
  <c r="H566"/>
  <c r="H568"/>
  <c r="H569"/>
  <c r="H571"/>
  <c r="H572"/>
  <c r="H575"/>
  <c r="H576"/>
  <c r="H577"/>
  <c r="H579"/>
  <c r="H581"/>
  <c r="H582"/>
  <c r="H584"/>
  <c r="H585"/>
  <c r="H588"/>
  <c r="H589"/>
  <c r="H590"/>
  <c r="H591"/>
  <c r="H593"/>
  <c r="H594"/>
  <c r="H595"/>
  <c r="H597"/>
  <c r="H599"/>
  <c r="H600"/>
  <c r="H601"/>
  <c r="H602"/>
  <c r="H603"/>
  <c r="H604"/>
  <c r="H606"/>
  <c r="H607"/>
  <c r="H608"/>
  <c r="H609"/>
  <c r="H611"/>
  <c r="H612"/>
  <c r="H613"/>
  <c r="H614"/>
  <c r="H615"/>
  <c r="H616"/>
  <c r="H617"/>
  <c r="H620"/>
  <c r="H621"/>
  <c r="H623"/>
  <c r="H624"/>
  <c r="H626"/>
  <c r="H627"/>
  <c r="H630"/>
  <c r="H631"/>
  <c r="H640"/>
  <c r="H641"/>
  <c r="H642"/>
  <c r="H643"/>
  <c r="H645"/>
  <c r="H646"/>
  <c r="H647"/>
  <c r="H648"/>
  <c r="H649"/>
  <c r="H650"/>
  <c r="H651"/>
  <c r="H652"/>
  <c r="H653"/>
  <c r="H654"/>
  <c r="H655"/>
  <c r="H656"/>
  <c r="H657"/>
  <c r="H658"/>
  <c r="H659"/>
  <c r="H660"/>
  <c r="H661"/>
  <c r="H662"/>
  <c r="H663"/>
  <c r="H664"/>
  <c r="H665"/>
  <c r="H666"/>
  <c r="H667"/>
  <c r="H669"/>
  <c r="H670"/>
  <c r="H671"/>
  <c r="H672"/>
  <c r="H673"/>
  <c r="H674"/>
  <c r="H675"/>
  <c r="H676"/>
  <c r="H678"/>
  <c r="H679"/>
  <c r="H680"/>
  <c r="H681"/>
  <c r="H682"/>
  <c r="H683"/>
  <c r="H684"/>
  <c r="H685"/>
  <c r="H686"/>
  <c r="H687"/>
  <c r="H688"/>
  <c r="H689"/>
  <c r="H690"/>
  <c r="H691"/>
  <c r="H692"/>
  <c r="H693"/>
  <c r="H694"/>
  <c r="H695"/>
  <c r="H696"/>
  <c r="H697"/>
  <c r="H698"/>
  <c r="H699"/>
  <c r="H700"/>
  <c r="H701"/>
  <c r="H702"/>
  <c r="H703"/>
  <c r="H704"/>
  <c r="H705"/>
  <c r="H706"/>
  <c r="H707"/>
  <c r="H708"/>
  <c r="H709"/>
  <c r="H710"/>
  <c r="H711"/>
  <c r="H712"/>
  <c r="H713"/>
  <c r="H714"/>
  <c r="H715"/>
  <c r="H716"/>
  <c r="H717"/>
  <c r="H718"/>
  <c r="H719"/>
  <c r="H720"/>
  <c r="H721"/>
  <c r="H722"/>
  <c r="H723"/>
  <c r="H724"/>
  <c r="H725"/>
  <c r="H726"/>
  <c r="H727"/>
  <c r="H728"/>
  <c r="H729"/>
  <c r="H730"/>
  <c r="H731"/>
  <c r="H732"/>
  <c r="H733"/>
  <c r="H734"/>
  <c r="H735"/>
  <c r="H736"/>
  <c r="H737"/>
  <c r="H738"/>
  <c r="H739"/>
  <c r="H740"/>
  <c r="H741"/>
  <c r="H742"/>
  <c r="H743"/>
  <c r="H744"/>
  <c r="H745"/>
  <c r="H746"/>
  <c r="H747"/>
  <c r="H748"/>
  <c r="H749"/>
  <c r="H750"/>
  <c r="H751"/>
  <c r="H752"/>
  <c r="H753"/>
  <c r="H754"/>
  <c r="H755"/>
  <c r="H756"/>
  <c r="H757"/>
  <c r="H758"/>
  <c r="H759"/>
  <c r="H760"/>
  <c r="H761"/>
  <c r="H762"/>
  <c r="H763"/>
  <c r="H764"/>
  <c r="H765"/>
  <c r="H766"/>
  <c r="H767"/>
  <c r="H768"/>
  <c r="H769"/>
  <c r="H770"/>
  <c r="H771"/>
  <c r="H772"/>
  <c r="H773"/>
  <c r="H774"/>
  <c r="H775"/>
  <c r="H776"/>
  <c r="H777"/>
  <c r="H778"/>
  <c r="H779"/>
  <c r="H780"/>
  <c r="H781"/>
  <c r="H782"/>
  <c r="H783"/>
  <c r="H784"/>
  <c r="H785"/>
  <c r="H786"/>
  <c r="H787"/>
  <c r="H789"/>
  <c r="H790"/>
  <c r="H791"/>
  <c r="H792"/>
  <c r="H793"/>
  <c r="H794"/>
  <c r="H795"/>
  <c r="H796"/>
  <c r="H797"/>
  <c r="H798"/>
  <c r="H799"/>
  <c r="H800"/>
  <c r="H801"/>
  <c r="H802"/>
  <c r="H803"/>
  <c r="H804"/>
  <c r="H805"/>
  <c r="H806"/>
  <c r="H807"/>
  <c r="H808"/>
  <c r="H809"/>
  <c r="H810"/>
  <c r="H811"/>
  <c r="H812"/>
  <c r="H813"/>
  <c r="H814"/>
  <c r="H815"/>
  <c r="H816"/>
  <c r="H817"/>
  <c r="H818"/>
  <c r="H819"/>
  <c r="H820"/>
  <c r="H821"/>
  <c r="H822"/>
  <c r="H823"/>
  <c r="H824"/>
  <c r="H825"/>
  <c r="H826"/>
  <c r="H827"/>
  <c r="H828"/>
  <c r="H829"/>
  <c r="H830"/>
  <c r="H831"/>
  <c r="H832"/>
  <c r="H833"/>
  <c r="H834"/>
  <c r="H835"/>
  <c r="H836"/>
  <c r="H837"/>
  <c r="H838"/>
  <c r="H839"/>
  <c r="H841"/>
  <c r="H842"/>
  <c r="H843"/>
  <c r="H844"/>
  <c r="H845"/>
  <c r="H846"/>
  <c r="H847"/>
  <c r="H848"/>
  <c r="H849"/>
  <c r="H850"/>
  <c r="H851"/>
  <c r="H852"/>
  <c r="H853"/>
  <c r="H854"/>
  <c r="H855"/>
  <c r="H856"/>
  <c r="H857"/>
  <c r="H858"/>
  <c r="H859"/>
  <c r="H860"/>
  <c r="H861"/>
  <c r="H862"/>
  <c r="H863"/>
  <c r="H864"/>
  <c r="H865"/>
  <c r="H866"/>
  <c r="H867"/>
  <c r="H868"/>
  <c r="H869"/>
  <c r="H870"/>
  <c r="H871"/>
  <c r="H872"/>
  <c r="H873"/>
  <c r="H875"/>
  <c r="H877"/>
  <c r="H879"/>
  <c r="H881"/>
  <c r="H883"/>
  <c r="H885"/>
  <c r="H887"/>
  <c r="H889"/>
  <c r="H891"/>
  <c r="H893"/>
  <c r="H895"/>
  <c r="H897"/>
  <c r="H899"/>
  <c r="H901"/>
  <c r="H903"/>
  <c r="H905"/>
  <c r="H907"/>
  <c r="H911"/>
  <c r="H913"/>
  <c r="H915"/>
  <c r="H917"/>
  <c r="H919"/>
  <c r="H921"/>
  <c r="H923"/>
  <c r="H925"/>
  <c r="H927"/>
  <c r="H929"/>
  <c r="H931"/>
  <c r="H933"/>
  <c r="H937"/>
  <c r="H939"/>
  <c r="H941"/>
  <c r="H943"/>
  <c r="H945"/>
  <c r="H947"/>
  <c r="H949"/>
  <c r="H951"/>
  <c r="H953"/>
  <c r="H955"/>
  <c r="H957"/>
  <c r="H960"/>
  <c r="H961"/>
  <c r="H962"/>
  <c r="H963"/>
  <c r="H964"/>
  <c r="H965"/>
  <c r="H966"/>
  <c r="H967"/>
  <c r="H968"/>
  <c r="H969"/>
  <c r="H970"/>
  <c r="H971"/>
  <c r="H972"/>
  <c r="H973"/>
  <c r="H974"/>
  <c r="H975"/>
  <c r="H976"/>
  <c r="H977"/>
  <c r="H978"/>
  <c r="H979"/>
  <c r="H980"/>
  <c r="H981"/>
  <c r="H982"/>
  <c r="H983"/>
  <c r="H984"/>
  <c r="H985"/>
  <c r="H986"/>
  <c r="H987"/>
  <c r="H988"/>
  <c r="H989"/>
  <c r="H990"/>
  <c r="H991"/>
  <c r="H992"/>
  <c r="H993"/>
  <c r="H994"/>
  <c r="H995"/>
  <c r="H996"/>
  <c r="G155" i="3"/>
  <c r="G156"/>
  <c r="G157"/>
  <c r="G158"/>
  <c r="G159"/>
  <c r="G160"/>
  <c r="G161"/>
  <c r="G162"/>
  <c r="G163"/>
  <c r="G228"/>
  <c r="H228"/>
  <c r="G229"/>
  <c r="H229"/>
  <c r="F229"/>
  <c r="B229" s="1"/>
  <c r="G230"/>
  <c r="H230"/>
  <c r="F230" s="1"/>
  <c r="B230" s="1"/>
  <c r="H1001" i="37"/>
  <c r="H1002"/>
  <c r="H1003"/>
  <c r="H1006"/>
  <c r="H1007"/>
  <c r="H1008"/>
  <c r="H1009"/>
  <c r="H1010"/>
  <c r="H1012"/>
  <c r="H1013"/>
  <c r="H1014"/>
  <c r="H1015"/>
  <c r="H1016"/>
  <c r="H1017"/>
  <c r="H1018"/>
  <c r="H1019"/>
  <c r="H1020"/>
  <c r="H1022"/>
  <c r="H1023"/>
  <c r="H1024"/>
  <c r="H1025"/>
  <c r="H1026"/>
  <c r="H1028"/>
  <c r="H1029"/>
  <c r="H1030"/>
  <c r="H1031"/>
  <c r="H1032"/>
  <c r="H1034"/>
  <c r="H1035"/>
  <c r="H1036"/>
  <c r="H1038"/>
  <c r="H1039"/>
  <c r="H1040"/>
  <c r="H1041"/>
  <c r="H1042"/>
  <c r="H1043"/>
  <c r="H1045"/>
  <c r="H1046"/>
  <c r="H1047"/>
  <c r="H1049"/>
  <c r="H1050"/>
  <c r="H1051"/>
  <c r="H1052"/>
  <c r="H1053"/>
  <c r="H1054"/>
  <c r="H1056"/>
  <c r="H1057"/>
  <c r="H1058"/>
  <c r="H1059"/>
  <c r="H1063"/>
  <c r="H1064"/>
  <c r="H1065"/>
  <c r="H1066"/>
  <c r="H1067"/>
  <c r="H1068"/>
  <c r="H1069"/>
  <c r="H1072"/>
  <c r="H1073"/>
  <c r="H1074"/>
  <c r="H1075"/>
  <c r="H1076"/>
  <c r="H1077"/>
  <c r="H1080"/>
  <c r="H1081"/>
  <c r="H1082"/>
  <c r="H1083"/>
  <c r="H1084"/>
  <c r="H1085"/>
  <c r="H1086"/>
  <c r="H1087"/>
  <c r="H1088"/>
  <c r="H1089"/>
  <c r="H1090"/>
  <c r="H1091"/>
  <c r="H1092"/>
  <c r="H1093"/>
  <c r="H1094"/>
  <c r="H1095"/>
  <c r="H1096"/>
  <c r="H1098"/>
  <c r="H1099"/>
  <c r="H1100"/>
  <c r="H1101"/>
  <c r="H1102"/>
  <c r="H1103"/>
  <c r="H1104"/>
  <c r="H1105"/>
  <c r="H1106"/>
  <c r="H1107"/>
  <c r="H1108"/>
  <c r="H1111"/>
  <c r="H1112"/>
  <c r="H1113"/>
  <c r="H1114"/>
  <c r="H1115"/>
  <c r="H1116"/>
  <c r="H1118"/>
  <c r="H1119"/>
  <c r="H1120"/>
  <c r="H1121"/>
  <c r="H1122"/>
  <c r="H1123"/>
  <c r="H1124"/>
  <c r="H1127"/>
  <c r="H1128"/>
  <c r="H1129"/>
  <c r="H1130"/>
  <c r="H1131"/>
  <c r="H1132"/>
  <c r="H1134"/>
  <c r="H1135"/>
  <c r="H1136"/>
  <c r="H1138"/>
  <c r="H1139"/>
  <c r="H1141"/>
  <c r="H1142"/>
  <c r="H1143"/>
  <c r="H1144"/>
  <c r="H1145"/>
  <c r="H1146"/>
  <c r="H1147"/>
  <c r="H1148"/>
  <c r="H1149"/>
  <c r="H1150"/>
  <c r="H1151"/>
  <c r="H1152"/>
  <c r="H1153"/>
  <c r="H1154"/>
  <c r="H1156"/>
  <c r="H1157"/>
  <c r="H1158"/>
  <c r="H1162"/>
  <c r="H1163"/>
  <c r="H1165"/>
  <c r="H1166"/>
  <c r="H1167"/>
  <c r="H1168"/>
  <c r="H1169"/>
  <c r="H1170"/>
  <c r="H1171"/>
  <c r="H1172"/>
  <c r="H1173"/>
  <c r="H1176"/>
  <c r="H1177"/>
  <c r="H1178"/>
  <c r="H1179"/>
  <c r="H1180"/>
  <c r="H1181"/>
  <c r="H1183"/>
  <c r="H1184"/>
  <c r="H1185"/>
  <c r="H1186"/>
  <c r="H1187"/>
  <c r="H1188"/>
  <c r="H1189"/>
  <c r="H1192"/>
  <c r="H1193"/>
  <c r="H1194"/>
  <c r="H1195"/>
  <c r="H1196"/>
  <c r="H1197"/>
  <c r="H1198"/>
  <c r="H1199"/>
  <c r="H1200"/>
  <c r="H1201"/>
  <c r="H1202"/>
  <c r="H1203"/>
  <c r="H1204"/>
  <c r="H1205"/>
  <c r="H1206"/>
  <c r="H1207"/>
  <c r="H1209"/>
  <c r="H1210"/>
  <c r="H1211"/>
  <c r="H1212"/>
  <c r="H1213"/>
  <c r="H1214"/>
  <c r="H1215"/>
  <c r="H1216"/>
  <c r="H1217"/>
  <c r="H1219"/>
  <c r="H1220"/>
  <c r="H1224"/>
  <c r="H1225"/>
  <c r="H1227"/>
  <c r="H1228"/>
  <c r="H1229"/>
  <c r="H1231"/>
  <c r="H1232"/>
  <c r="H1233"/>
  <c r="H1235"/>
  <c r="H1236"/>
  <c r="H1237"/>
  <c r="H1238"/>
  <c r="H1239"/>
  <c r="H1240"/>
  <c r="H1243"/>
  <c r="H1244"/>
  <c r="H1245"/>
  <c r="H1246"/>
  <c r="H1247"/>
  <c r="H1249"/>
  <c r="H1251"/>
  <c r="H1253"/>
  <c r="H1255"/>
  <c r="H1257"/>
  <c r="H1259"/>
  <c r="H1261"/>
  <c r="H1263"/>
  <c r="H1265"/>
  <c r="H1267"/>
  <c r="H1269"/>
  <c r="H1271"/>
  <c r="H1273"/>
  <c r="H1275"/>
  <c r="H1277"/>
  <c r="H1279"/>
  <c r="H1281"/>
  <c r="H1283"/>
  <c r="H1285"/>
  <c r="H1287"/>
  <c r="H1289"/>
  <c r="H1291"/>
  <c r="H1293"/>
  <c r="G233" i="3"/>
  <c r="H233"/>
  <c r="F233" s="1"/>
  <c r="B233" s="1"/>
  <c r="G234"/>
  <c r="H234"/>
  <c r="G235"/>
  <c r="H235"/>
  <c r="G236"/>
  <c r="H236"/>
  <c r="G237"/>
  <c r="H237"/>
  <c r="F237"/>
  <c r="B237" s="1"/>
  <c r="G238"/>
  <c r="H238"/>
  <c r="F238" s="1"/>
  <c r="B238" s="1"/>
  <c r="G239"/>
  <c r="H239"/>
  <c r="F239" s="1"/>
  <c r="B239" s="1"/>
  <c r="G240"/>
  <c r="H240"/>
  <c r="G241"/>
  <c r="H241"/>
  <c r="G244"/>
  <c r="H244"/>
  <c r="F244" s="1"/>
  <c r="B244" s="1"/>
  <c r="G246"/>
  <c r="H246"/>
  <c r="F246" s="1"/>
  <c r="B246" s="1"/>
  <c r="H1437" i="37"/>
  <c r="H1439"/>
  <c r="H1441"/>
  <c r="H1444"/>
  <c r="H1446"/>
  <c r="H1448"/>
  <c r="H1452"/>
  <c r="H1454"/>
  <c r="H1456"/>
  <c r="H1459"/>
  <c r="H1460"/>
  <c r="H1461"/>
  <c r="H1462"/>
  <c r="H1463"/>
  <c r="H1464"/>
  <c r="H1465"/>
  <c r="H1468"/>
  <c r="H1469"/>
  <c r="H1470"/>
  <c r="H1471"/>
  <c r="H1473"/>
  <c r="H1474"/>
  <c r="H1475"/>
  <c r="H1476"/>
  <c r="I1459"/>
  <c r="I1460"/>
  <c r="I1461"/>
  <c r="I1462"/>
  <c r="I1463"/>
  <c r="I1464"/>
  <c r="I1465"/>
  <c r="I1468"/>
  <c r="I1469"/>
  <c r="I1470"/>
  <c r="I1471"/>
  <c r="H1298"/>
  <c r="H1299"/>
  <c r="H1300"/>
  <c r="H1302"/>
  <c r="H1303"/>
  <c r="H1305"/>
  <c r="H1306"/>
  <c r="H1307"/>
  <c r="H1308"/>
  <c r="H1309"/>
  <c r="H1310"/>
  <c r="H1311"/>
  <c r="H1312"/>
  <c r="H1314"/>
  <c r="H1315"/>
  <c r="H1316"/>
  <c r="H1317"/>
  <c r="H1318"/>
  <c r="H1320"/>
  <c r="H1321"/>
  <c r="H1322"/>
  <c r="H1323"/>
  <c r="H1324"/>
  <c r="H1325"/>
  <c r="H1328"/>
  <c r="H1329"/>
  <c r="H1331"/>
  <c r="H1332"/>
  <c r="H1333"/>
  <c r="H1335"/>
  <c r="H1336"/>
  <c r="H1337"/>
  <c r="H1338"/>
  <c r="H1339"/>
  <c r="H1340"/>
  <c r="H1342"/>
  <c r="H1343"/>
  <c r="H1344"/>
  <c r="H1346"/>
  <c r="H1347"/>
  <c r="H1348"/>
  <c r="H1349"/>
  <c r="H1350"/>
  <c r="H1351"/>
  <c r="H1353"/>
  <c r="H1354"/>
  <c r="H1355"/>
  <c r="H1356"/>
  <c r="H1358"/>
  <c r="H1359"/>
  <c r="H1360"/>
  <c r="H1361"/>
  <c r="H1362"/>
  <c r="H1363"/>
  <c r="H1364"/>
  <c r="H1365"/>
  <c r="H1367"/>
  <c r="H1368"/>
  <c r="H1369"/>
  <c r="H1370"/>
  <c r="H1371"/>
  <c r="H1372"/>
  <c r="H1374"/>
  <c r="H1375"/>
  <c r="H1376"/>
  <c r="H1377"/>
  <c r="H1378"/>
  <c r="H1379"/>
  <c r="H1382"/>
  <c r="H1383"/>
  <c r="H1384"/>
  <c r="H1386"/>
  <c r="H1387"/>
  <c r="H1388"/>
  <c r="H1389"/>
  <c r="H1391"/>
  <c r="H1392"/>
  <c r="H1393"/>
  <c r="H1394"/>
  <c r="H1395"/>
  <c r="H1396"/>
  <c r="H1397"/>
  <c r="H1399"/>
  <c r="H1400"/>
  <c r="H1401"/>
  <c r="H1402"/>
  <c r="H1403"/>
  <c r="H1404"/>
  <c r="H1407"/>
  <c r="H1408"/>
  <c r="H1410"/>
  <c r="H1411"/>
  <c r="H1412"/>
  <c r="H1414"/>
  <c r="H1415"/>
  <c r="H1416"/>
  <c r="H1417"/>
  <c r="H1418"/>
  <c r="H1419"/>
  <c r="H1422"/>
  <c r="H1423"/>
  <c r="H1424"/>
  <c r="H1425"/>
  <c r="H1426"/>
  <c r="H1427"/>
  <c r="H1428"/>
  <c r="H1429"/>
  <c r="H1430"/>
  <c r="H1431"/>
  <c r="D14" i="1"/>
  <c r="D25" i="30"/>
  <c r="C1490" i="37" s="1"/>
  <c r="H23" i="3"/>
  <c r="I23"/>
  <c r="G165"/>
  <c r="H165"/>
  <c r="G166"/>
  <c r="H166"/>
  <c r="F166" s="1"/>
  <c r="B166" s="1"/>
  <c r="G167"/>
  <c r="H167"/>
  <c r="G168"/>
  <c r="H168"/>
  <c r="G169"/>
  <c r="H169"/>
  <c r="G170"/>
  <c r="H170"/>
  <c r="G171"/>
  <c r="H171"/>
  <c r="G172"/>
  <c r="H172"/>
  <c r="G173"/>
  <c r="H173"/>
  <c r="F173" s="1"/>
  <c r="B173" s="1"/>
  <c r="G174"/>
  <c r="H174"/>
  <c r="G175"/>
  <c r="H175"/>
  <c r="G176"/>
  <c r="H176"/>
  <c r="G177"/>
  <c r="H177"/>
  <c r="G178"/>
  <c r="H178"/>
  <c r="G179"/>
  <c r="H179"/>
  <c r="G180"/>
  <c r="H180"/>
  <c r="G181"/>
  <c r="H181"/>
  <c r="G182"/>
  <c r="H182"/>
  <c r="G183"/>
  <c r="H183"/>
  <c r="G184"/>
  <c r="H184"/>
  <c r="G185"/>
  <c r="H185"/>
  <c r="G186"/>
  <c r="H186"/>
  <c r="G187"/>
  <c r="H187"/>
  <c r="G188"/>
  <c r="H188"/>
  <c r="F188" s="1"/>
  <c r="B188" s="1"/>
  <c r="G189"/>
  <c r="H189"/>
  <c r="G190"/>
  <c r="H190"/>
  <c r="G191"/>
  <c r="H191"/>
  <c r="G192"/>
  <c r="H192"/>
  <c r="G193"/>
  <c r="H193"/>
  <c r="F193" s="1"/>
  <c r="B193" s="1"/>
  <c r="G194"/>
  <c r="H194"/>
  <c r="F194" s="1"/>
  <c r="B194" s="1"/>
  <c r="G195"/>
  <c r="H195"/>
  <c r="G196"/>
  <c r="H196"/>
  <c r="G197"/>
  <c r="H197"/>
  <c r="G198"/>
  <c r="H198"/>
  <c r="G199"/>
  <c r="H199"/>
  <c r="G200"/>
  <c r="H200"/>
  <c r="G201"/>
  <c r="H201"/>
  <c r="G202"/>
  <c r="H202"/>
  <c r="G203"/>
  <c r="H203"/>
  <c r="G204"/>
  <c r="H204"/>
  <c r="G205"/>
  <c r="H205"/>
  <c r="G206"/>
  <c r="H206"/>
  <c r="G207"/>
  <c r="H207"/>
  <c r="G208"/>
  <c r="H208"/>
  <c r="G209"/>
  <c r="H209"/>
  <c r="G210"/>
  <c r="H210"/>
  <c r="G211"/>
  <c r="H211"/>
  <c r="G212"/>
  <c r="H212"/>
  <c r="G213"/>
  <c r="H213"/>
  <c r="G214"/>
  <c r="H214"/>
  <c r="G215"/>
  <c r="H215"/>
  <c r="G216"/>
  <c r="H216"/>
  <c r="G217"/>
  <c r="H217"/>
  <c r="G218"/>
  <c r="H218"/>
  <c r="G219"/>
  <c r="H219"/>
  <c r="G220"/>
  <c r="H220"/>
  <c r="G221"/>
  <c r="H221"/>
  <c r="G222"/>
  <c r="H222"/>
  <c r="G223"/>
  <c r="H223"/>
  <c r="G224"/>
  <c r="H224"/>
  <c r="G225"/>
  <c r="F225" s="1"/>
  <c r="B225" s="1"/>
  <c r="N7"/>
  <c r="A6"/>
  <c r="A7"/>
  <c r="A8" s="1"/>
  <c r="A9" s="1"/>
  <c r="A10" s="1"/>
  <c r="A11" s="1"/>
  <c r="A12" s="1"/>
  <c r="A13" s="1"/>
  <c r="A14" s="1"/>
  <c r="A15" s="1"/>
  <c r="A16" s="1"/>
  <c r="A18" s="1"/>
  <c r="A19" s="1"/>
  <c r="A20" s="1"/>
  <c r="A21" s="1"/>
  <c r="A23" s="1"/>
  <c r="A24"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7" s="1"/>
  <c r="A228" s="1"/>
  <c r="A229" s="1"/>
  <c r="A230" s="1"/>
  <c r="A231" s="1"/>
  <c r="A232" s="1"/>
  <c r="A233" s="1"/>
  <c r="A234" s="1"/>
  <c r="A235" s="1"/>
  <c r="A236" s="1"/>
  <c r="A237" s="1"/>
  <c r="A238" s="1"/>
  <c r="A239" s="1"/>
  <c r="A240" s="1"/>
  <c r="A241" s="1"/>
  <c r="A242" s="1"/>
  <c r="A243" s="1"/>
  <c r="A244" s="1"/>
  <c r="A245" s="1"/>
  <c r="A246" s="1"/>
  <c r="A247" s="1"/>
  <c r="A248" s="1"/>
  <c r="A250" s="1"/>
  <c r="A251" s="1"/>
  <c r="A252" s="1"/>
  <c r="A254" s="1"/>
  <c r="A255" s="1"/>
  <c r="A256" s="1"/>
  <c r="A257" s="1"/>
  <c r="A259" s="1"/>
  <c r="A260" s="1"/>
  <c r="E242"/>
  <c r="E243"/>
  <c r="E244"/>
  <c r="E245"/>
  <c r="E246"/>
  <c r="E247"/>
  <c r="E248"/>
  <c r="E146" i="1"/>
  <c r="D136" i="37" s="1"/>
  <c r="E59" i="3"/>
  <c r="E58"/>
  <c r="E419" i="1"/>
  <c r="D408" i="37" s="1"/>
  <c r="D419" i="1"/>
  <c r="C408" i="37" s="1"/>
  <c r="H408" s="1"/>
  <c r="F971" i="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2"/>
  <c r="F811"/>
  <c r="F810"/>
  <c r="F809"/>
  <c r="F808"/>
  <c r="F807"/>
  <c r="F806"/>
  <c r="F805"/>
  <c r="F804"/>
  <c r="F803"/>
  <c r="F802"/>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89"/>
  <c r="F688"/>
  <c r="F687"/>
  <c r="F686"/>
  <c r="F685"/>
  <c r="F684"/>
  <c r="F683"/>
  <c r="F682"/>
  <c r="F681"/>
  <c r="F680"/>
  <c r="F679"/>
  <c r="F678"/>
  <c r="F677"/>
  <c r="F676"/>
  <c r="F675"/>
  <c r="F674"/>
  <c r="F673"/>
  <c r="F672"/>
  <c r="F671"/>
  <c r="F670"/>
  <c r="F669"/>
  <c r="F668"/>
  <c r="F667"/>
  <c r="F666"/>
  <c r="F665"/>
  <c r="F664"/>
  <c r="F663"/>
  <c r="F662"/>
  <c r="F661"/>
  <c r="F660"/>
  <c r="F659"/>
  <c r="F658"/>
  <c r="F656"/>
  <c r="F655"/>
  <c r="F654"/>
  <c r="F652"/>
  <c r="F643"/>
  <c r="F642"/>
  <c r="F639"/>
  <c r="F638"/>
  <c r="F636"/>
  <c r="F635"/>
  <c r="F633"/>
  <c r="F632"/>
  <c r="F629"/>
  <c r="F628"/>
  <c r="F627"/>
  <c r="F626"/>
  <c r="F625"/>
  <c r="F624"/>
  <c r="F623"/>
  <c r="F621"/>
  <c r="F620"/>
  <c r="F619"/>
  <c r="F618"/>
  <c r="F616"/>
  <c r="F615"/>
  <c r="F614"/>
  <c r="F613"/>
  <c r="F612"/>
  <c r="F611"/>
  <c r="F609"/>
  <c r="F607"/>
  <c r="F606"/>
  <c r="F605"/>
  <c r="F603"/>
  <c r="F602"/>
  <c r="F601"/>
  <c r="F600"/>
  <c r="F597"/>
  <c r="F596"/>
  <c r="F594"/>
  <c r="F593"/>
  <c r="F591"/>
  <c r="F589"/>
  <c r="F588"/>
  <c r="F587"/>
  <c r="F584"/>
  <c r="F583"/>
  <c r="F581"/>
  <c r="F580"/>
  <c r="F578"/>
  <c r="F577"/>
  <c r="F575"/>
  <c r="F574"/>
  <c r="F571"/>
  <c r="F570"/>
  <c r="F569"/>
  <c r="F567"/>
  <c r="F566"/>
  <c r="F565"/>
  <c r="F564"/>
  <c r="F563"/>
  <c r="F562"/>
  <c r="F561"/>
  <c r="F559"/>
  <c r="F558"/>
  <c r="F557"/>
  <c r="F556"/>
  <c r="F554"/>
  <c r="F553"/>
  <c r="F552"/>
  <c r="F551"/>
  <c r="F550"/>
  <c r="F549"/>
  <c r="F547"/>
  <c r="F545"/>
  <c r="F544"/>
  <c r="F543"/>
  <c r="F541"/>
  <c r="F540"/>
  <c r="F538"/>
  <c r="F537"/>
  <c r="F536"/>
  <c r="F535"/>
  <c r="F531"/>
  <c r="F530"/>
  <c r="F528"/>
  <c r="F527"/>
  <c r="F525"/>
  <c r="F524"/>
  <c r="F522"/>
  <c r="F521"/>
  <c r="F518"/>
  <c r="F517"/>
  <c r="F516"/>
  <c r="F515"/>
  <c r="F514"/>
  <c r="F513"/>
  <c r="F512"/>
  <c r="F510"/>
  <c r="F509"/>
  <c r="F508"/>
  <c r="F507"/>
  <c r="F505"/>
  <c r="F504"/>
  <c r="F503"/>
  <c r="F502"/>
  <c r="F501"/>
  <c r="F500"/>
  <c r="F498"/>
  <c r="F496"/>
  <c r="F495"/>
  <c r="F494"/>
  <c r="F492"/>
  <c r="F491"/>
  <c r="F490"/>
  <c r="F489"/>
  <c r="F486"/>
  <c r="F485"/>
  <c r="F483"/>
  <c r="F482"/>
  <c r="F480"/>
  <c r="F478"/>
  <c r="F477"/>
  <c r="F476"/>
  <c r="F473"/>
  <c r="F472"/>
  <c r="F470"/>
  <c r="F469"/>
  <c r="F467"/>
  <c r="F466"/>
  <c r="F464"/>
  <c r="F463"/>
  <c r="F460"/>
  <c r="F459"/>
  <c r="F458"/>
  <c r="F456"/>
  <c r="F455"/>
  <c r="F454"/>
  <c r="F453"/>
  <c r="F452"/>
  <c r="F451"/>
  <c r="F450"/>
  <c r="F448"/>
  <c r="F447"/>
  <c r="F446"/>
  <c r="F445"/>
  <c r="F443"/>
  <c r="F442"/>
  <c r="F441"/>
  <c r="F440"/>
  <c r="F439"/>
  <c r="F438"/>
  <c r="F436"/>
  <c r="F434"/>
  <c r="F433"/>
  <c r="F432"/>
  <c r="F430"/>
  <c r="F429"/>
  <c r="F427"/>
  <c r="F426"/>
  <c r="F425"/>
  <c r="F424"/>
  <c r="F419"/>
  <c r="F412"/>
  <c r="F411"/>
  <c r="F410"/>
  <c r="F407"/>
  <c r="F405"/>
  <c r="F403"/>
  <c r="F401"/>
  <c r="F398"/>
  <c r="F395"/>
  <c r="F394"/>
  <c r="F391"/>
  <c r="F390"/>
  <c r="F389"/>
  <c r="F388"/>
  <c r="F386"/>
  <c r="F385"/>
  <c r="F383"/>
  <c r="F382"/>
  <c r="F381"/>
  <c r="F380"/>
  <c r="F378"/>
  <c r="F377"/>
  <c r="F376"/>
  <c r="F375"/>
  <c r="F373"/>
  <c r="F372"/>
  <c r="F371"/>
  <c r="F370"/>
  <c r="F369"/>
  <c r="F368"/>
  <c r="F367"/>
  <c r="F366"/>
  <c r="F364"/>
  <c r="F363"/>
  <c r="F362"/>
  <c r="F361"/>
  <c r="F358"/>
  <c r="F357"/>
  <c r="F356"/>
  <c r="F355"/>
  <c r="F354"/>
  <c r="F353"/>
  <c r="F351"/>
  <c r="F350"/>
  <c r="F349"/>
  <c r="F345"/>
  <c r="F342"/>
  <c r="F341"/>
  <c r="F338"/>
  <c r="F337"/>
  <c r="F336"/>
  <c r="F335"/>
  <c r="F333"/>
  <c r="F332"/>
  <c r="F330"/>
  <c r="F329"/>
  <c r="F328"/>
  <c r="F327"/>
  <c r="F325"/>
  <c r="F324"/>
  <c r="F323"/>
  <c r="F322"/>
  <c r="F320"/>
  <c r="F319"/>
  <c r="F318"/>
  <c r="F317"/>
  <c r="F316"/>
  <c r="F315"/>
  <c r="F314"/>
  <c r="F313"/>
  <c r="F311"/>
  <c r="F310"/>
  <c r="F309"/>
  <c r="F308"/>
  <c r="F305"/>
  <c r="F304"/>
  <c r="F303"/>
  <c r="F302"/>
  <c r="F301"/>
  <c r="F300"/>
  <c r="F298"/>
  <c r="F297"/>
  <c r="F296"/>
  <c r="F291"/>
  <c r="F290"/>
  <c r="F289"/>
  <c r="F288"/>
  <c r="F287"/>
  <c r="F286"/>
  <c r="F280"/>
  <c r="F279"/>
  <c r="F278"/>
  <c r="F277"/>
  <c r="F276"/>
  <c r="F274"/>
  <c r="F273"/>
  <c r="F271"/>
  <c r="F270"/>
  <c r="F269"/>
  <c r="F268"/>
  <c r="F267"/>
  <c r="F265"/>
  <c r="F264"/>
  <c r="F262"/>
  <c r="F261"/>
  <c r="F258"/>
  <c r="F257"/>
  <c r="F255"/>
  <c r="F254"/>
  <c r="F253"/>
  <c r="F252"/>
  <c r="F249"/>
  <c r="F248"/>
  <c r="F246"/>
  <c r="F244"/>
  <c r="F243"/>
  <c r="F241"/>
  <c r="F240"/>
  <c r="F238"/>
  <c r="F237"/>
  <c r="F235"/>
  <c r="F234"/>
  <c r="F231"/>
  <c r="F230"/>
  <c r="F229"/>
  <c r="F227"/>
  <c r="F226"/>
  <c r="F223"/>
  <c r="F222"/>
  <c r="F221"/>
  <c r="F220"/>
  <c r="F218"/>
  <c r="F217"/>
  <c r="F216"/>
  <c r="F215"/>
  <c r="F214"/>
  <c r="F213"/>
  <c r="F212"/>
  <c r="F210"/>
  <c r="F209"/>
  <c r="F208"/>
  <c r="F207"/>
  <c r="F204"/>
  <c r="F203"/>
  <c r="F202"/>
  <c r="F201"/>
  <c r="F200"/>
  <c r="F199"/>
  <c r="F198"/>
  <c r="F196"/>
  <c r="F194"/>
  <c r="F193"/>
  <c r="F192"/>
  <c r="F191"/>
  <c r="F190"/>
  <c r="F189"/>
  <c r="F188"/>
  <c r="F187"/>
  <c r="F186"/>
  <c r="F184"/>
  <c r="F183"/>
  <c r="F182"/>
  <c r="F181"/>
  <c r="F180"/>
  <c r="F179"/>
  <c r="F178"/>
  <c r="F176"/>
  <c r="F175"/>
  <c r="F174"/>
  <c r="F173"/>
  <c r="F170"/>
  <c r="F169"/>
  <c r="F168"/>
  <c r="F166"/>
  <c r="F164"/>
  <c r="F163"/>
  <c r="F162"/>
  <c r="F161"/>
  <c r="F157"/>
  <c r="F155"/>
  <c r="F154"/>
  <c r="F153"/>
  <c r="F152"/>
  <c r="F151"/>
  <c r="F150"/>
  <c r="F149"/>
  <c r="F148"/>
  <c r="F147"/>
  <c r="F144"/>
  <c r="F142"/>
  <c r="F141"/>
  <c r="F140"/>
  <c r="F137"/>
  <c r="F136"/>
  <c r="F134"/>
  <c r="F133"/>
  <c r="F130"/>
  <c r="F129"/>
  <c r="F128"/>
  <c r="F126"/>
  <c r="F125"/>
  <c r="F124"/>
  <c r="F123"/>
  <c r="F122"/>
  <c r="F121"/>
  <c r="F120"/>
  <c r="F118"/>
  <c r="F117"/>
  <c r="F116"/>
  <c r="F115"/>
  <c r="F112"/>
  <c r="F111"/>
  <c r="F110"/>
  <c r="F109"/>
  <c r="F108"/>
  <c r="F107"/>
  <c r="F105"/>
  <c r="F104"/>
  <c r="F103"/>
  <c r="F102"/>
  <c r="F101"/>
  <c r="F100"/>
  <c r="F99"/>
  <c r="F97"/>
  <c r="F96"/>
  <c r="F95"/>
  <c r="F94"/>
  <c r="F93"/>
  <c r="F92"/>
  <c r="F90"/>
  <c r="F89"/>
  <c r="F88"/>
  <c r="F87"/>
  <c r="F86"/>
  <c r="F85"/>
  <c r="F84"/>
  <c r="F81"/>
  <c r="F80"/>
  <c r="F78"/>
  <c r="F77"/>
  <c r="F75"/>
  <c r="F74"/>
  <c r="F72"/>
  <c r="F71"/>
  <c r="F69"/>
  <c r="F68"/>
  <c r="F66"/>
  <c r="F65"/>
  <c r="F64"/>
  <c r="F63"/>
  <c r="F61"/>
  <c r="F60"/>
  <c r="F57"/>
  <c r="F55"/>
  <c r="F53"/>
  <c r="F52"/>
  <c r="F49"/>
  <c r="F48"/>
  <c r="F47"/>
  <c r="F45"/>
  <c r="F44"/>
  <c r="F42"/>
  <c r="F41"/>
  <c r="F40"/>
  <c r="F39"/>
  <c r="F38"/>
  <c r="F37"/>
  <c r="F36"/>
  <c r="F34"/>
  <c r="F33"/>
  <c r="F32"/>
  <c r="F31"/>
  <c r="F30"/>
  <c r="F28"/>
  <c r="F27"/>
  <c r="F26"/>
  <c r="F25"/>
  <c r="F24"/>
  <c r="F22"/>
  <c r="F21"/>
  <c r="F20"/>
  <c r="F19"/>
  <c r="F18"/>
  <c r="F17"/>
  <c r="F16"/>
  <c r="F15"/>
  <c r="E178" i="27"/>
  <c r="D1164" i="37" s="1"/>
  <c r="E21" i="33"/>
  <c r="D1442" i="37" s="1"/>
  <c r="E14" i="33"/>
  <c r="D1435" i="37" s="1"/>
  <c r="E30" i="33"/>
  <c r="D1451" i="37" s="1"/>
  <c r="E37" i="33"/>
  <c r="D1458" i="37" s="1"/>
  <c r="D14" i="33"/>
  <c r="C1435" i="37" s="1"/>
  <c r="G1435" s="1"/>
  <c r="D21" i="33"/>
  <c r="C1442" i="37" s="1"/>
  <c r="G1442" s="1"/>
  <c r="D30" i="33"/>
  <c r="C1451" i="37" s="1"/>
  <c r="G1451" s="1"/>
  <c r="D37" i="33"/>
  <c r="C1458" i="37" s="1"/>
  <c r="H1458" s="1"/>
  <c r="D29" i="33"/>
  <c r="C1450" i="37" s="1"/>
  <c r="D46" i="33"/>
  <c r="C1467" i="37" s="1"/>
  <c r="D51" i="33"/>
  <c r="C1472" i="37" s="1"/>
  <c r="H1472" s="1"/>
  <c r="E46" i="33"/>
  <c r="D1467" i="37" s="1"/>
  <c r="E51" i="33"/>
  <c r="D1472" i="37" s="1"/>
  <c r="D14" i="27"/>
  <c r="C1000" i="37" s="1"/>
  <c r="D19" i="27"/>
  <c r="C1005" i="37" s="1"/>
  <c r="D25" i="27"/>
  <c r="C1011" i="37" s="1"/>
  <c r="D35" i="27"/>
  <c r="C1021" i="37" s="1"/>
  <c r="D41" i="27"/>
  <c r="C1027" i="37" s="1"/>
  <c r="D47" i="27"/>
  <c r="C1033" i="37" s="1"/>
  <c r="D51" i="27"/>
  <c r="C1037" i="37" s="1"/>
  <c r="D58" i="27"/>
  <c r="C1044" i="37" s="1"/>
  <c r="D62" i="27"/>
  <c r="C1048" i="37" s="1"/>
  <c r="H1048" s="1"/>
  <c r="D69" i="27"/>
  <c r="C1055" i="37" s="1"/>
  <c r="D76" i="27"/>
  <c r="C1062" i="37" s="1"/>
  <c r="D85" i="27"/>
  <c r="C1071" i="37" s="1"/>
  <c r="D93" i="27"/>
  <c r="C1079" i="37" s="1"/>
  <c r="D111" i="27"/>
  <c r="C1097" i="37" s="1"/>
  <c r="D92" i="27"/>
  <c r="C1078" i="37" s="1"/>
  <c r="D124" i="27"/>
  <c r="C1110" i="37" s="1"/>
  <c r="D131" i="27"/>
  <c r="C1117" i="37" s="1"/>
  <c r="D140" i="27"/>
  <c r="C1126" i="37" s="1"/>
  <c r="D147" i="27"/>
  <c r="C1133" i="37" s="1"/>
  <c r="D154" i="27"/>
  <c r="C1140" i="37" s="1"/>
  <c r="H1140" s="1"/>
  <c r="D169" i="27"/>
  <c r="C1155" i="37" s="1"/>
  <c r="E14" i="27"/>
  <c r="D1000" i="37" s="1"/>
  <c r="E19" i="27"/>
  <c r="D1005" i="37" s="1"/>
  <c r="E25" i="27"/>
  <c r="D1011" i="37" s="1"/>
  <c r="E35" i="27"/>
  <c r="D1021" i="37" s="1"/>
  <c r="E41" i="27"/>
  <c r="D1027" i="37" s="1"/>
  <c r="E47" i="27"/>
  <c r="D1033" i="37" s="1"/>
  <c r="E51" i="27"/>
  <c r="D1037" i="37" s="1"/>
  <c r="E58" i="27"/>
  <c r="D1044" i="37" s="1"/>
  <c r="E62" i="27"/>
  <c r="D1048" i="37" s="1"/>
  <c r="E69" i="27"/>
  <c r="D1055" i="37" s="1"/>
  <c r="E76" i="27"/>
  <c r="D1062" i="37" s="1"/>
  <c r="E85" i="27"/>
  <c r="D1071" i="37" s="1"/>
  <c r="E93" i="27"/>
  <c r="D1079" i="37" s="1"/>
  <c r="E111" i="27"/>
  <c r="D1097" i="37" s="1"/>
  <c r="E124" i="27"/>
  <c r="D1110" i="37" s="1"/>
  <c r="E131" i="27"/>
  <c r="D1117" i="37" s="1"/>
  <c r="E140" i="27"/>
  <c r="D1126" i="37" s="1"/>
  <c r="E147" i="27"/>
  <c r="D1133" i="37" s="1"/>
  <c r="E139" i="27"/>
  <c r="D1125" i="37" s="1"/>
  <c r="E154" i="27"/>
  <c r="D1140" i="37" s="1"/>
  <c r="E151" i="27"/>
  <c r="D1137" i="37" s="1"/>
  <c r="E169" i="27"/>
  <c r="D1155" i="37" s="1"/>
  <c r="D178" i="27"/>
  <c r="C1164" i="37" s="1"/>
  <c r="G1164" s="1"/>
  <c r="D189" i="27"/>
  <c r="C1175" i="37" s="1"/>
  <c r="D196" i="27"/>
  <c r="C1182" i="37" s="1"/>
  <c r="H1182" s="1"/>
  <c r="D205" i="27"/>
  <c r="C1191" i="37" s="1"/>
  <c r="D222" i="27"/>
  <c r="C1208" i="37" s="1"/>
  <c r="D232" i="27"/>
  <c r="C1218" i="37" s="1"/>
  <c r="G1218" s="1"/>
  <c r="D237" i="27"/>
  <c r="C1223" i="37" s="1"/>
  <c r="D240" i="27"/>
  <c r="C1226" i="37" s="1"/>
  <c r="H1226" s="1"/>
  <c r="D256" i="27"/>
  <c r="C1242" i="37" s="1"/>
  <c r="E189" i="27"/>
  <c r="D1175" i="37" s="1"/>
  <c r="E196" i="27"/>
  <c r="D1182" i="37" s="1"/>
  <c r="E205" i="27"/>
  <c r="D1191" i="37" s="1"/>
  <c r="E222" i="27"/>
  <c r="D1208" i="37" s="1"/>
  <c r="E204" i="27"/>
  <c r="D1190" i="37" s="1"/>
  <c r="E232" i="27"/>
  <c r="D1218" i="37" s="1"/>
  <c r="E237" i="27"/>
  <c r="D1223" i="37" s="1"/>
  <c r="E240" i="27"/>
  <c r="D1226" i="37" s="1"/>
  <c r="E244" i="27"/>
  <c r="D1230" i="37" s="1"/>
  <c r="E248" i="27"/>
  <c r="D1234" i="37" s="1"/>
  <c r="D244" i="27"/>
  <c r="C1230" i="37" s="1"/>
  <c r="H1230" s="1"/>
  <c r="D248" i="27"/>
  <c r="C1234" i="37" s="1"/>
  <c r="E256" i="27"/>
  <c r="D1242" i="37" s="1"/>
  <c r="D310" i="27"/>
  <c r="C1295" i="37" s="1"/>
  <c r="E310" i="27"/>
  <c r="D1295" i="37" s="1"/>
  <c r="D250" i="3"/>
  <c r="D251" s="1"/>
  <c r="D252" s="1"/>
  <c r="D13" i="36"/>
  <c r="C1297" i="37" s="1"/>
  <c r="D17" i="36"/>
  <c r="C1301" i="37" s="1"/>
  <c r="D20" i="36"/>
  <c r="C1304" i="37" s="1"/>
  <c r="E13" i="36"/>
  <c r="D1297" i="37" s="1"/>
  <c r="E17" i="36"/>
  <c r="D1301" i="37" s="1"/>
  <c r="E20" i="36"/>
  <c r="D1304" i="37" s="1"/>
  <c r="D29" i="36"/>
  <c r="C1313" i="37" s="1"/>
  <c r="D35" i="36"/>
  <c r="C1319" i="37" s="1"/>
  <c r="D43" i="36"/>
  <c r="C1327" i="37" s="1"/>
  <c r="D46" i="36"/>
  <c r="C1330" i="37" s="1"/>
  <c r="D50" i="36"/>
  <c r="C1334" i="37" s="1"/>
  <c r="D57" i="36"/>
  <c r="C1341" i="37" s="1"/>
  <c r="D61" i="36"/>
  <c r="C1345" i="37" s="1"/>
  <c r="D68" i="36"/>
  <c r="C1352" i="37" s="1"/>
  <c r="D73" i="36"/>
  <c r="C1357" i="37" s="1"/>
  <c r="D82" i="36"/>
  <c r="C1366" i="37" s="1"/>
  <c r="D89" i="36"/>
  <c r="C1373" i="37" s="1"/>
  <c r="D97" i="36"/>
  <c r="C1381" i="37" s="1"/>
  <c r="D101" i="36"/>
  <c r="C1385" i="37" s="1"/>
  <c r="D106" i="36"/>
  <c r="C1390" i="37" s="1"/>
  <c r="D114" i="36"/>
  <c r="C1398" i="37" s="1"/>
  <c r="D122" i="36"/>
  <c r="C1406" i="37" s="1"/>
  <c r="D125" i="36"/>
  <c r="C1409" i="37" s="1"/>
  <c r="D129" i="36"/>
  <c r="C1413" i="37" s="1"/>
  <c r="D137" i="36"/>
  <c r="C1421" i="37" s="1"/>
  <c r="E29" i="36"/>
  <c r="D1313" i="37" s="1"/>
  <c r="E35" i="36"/>
  <c r="D1319" i="37" s="1"/>
  <c r="E43" i="36"/>
  <c r="D1327" i="37" s="1"/>
  <c r="E46" i="36"/>
  <c r="D1330" i="37" s="1"/>
  <c r="E50" i="36"/>
  <c r="D1334" i="37" s="1"/>
  <c r="E57" i="36"/>
  <c r="D1341" i="37" s="1"/>
  <c r="E61" i="36"/>
  <c r="D1345" i="37" s="1"/>
  <c r="E68" i="36"/>
  <c r="D1352" i="37" s="1"/>
  <c r="E73" i="36"/>
  <c r="D1357" i="37" s="1"/>
  <c r="E82" i="36"/>
  <c r="D1366" i="37" s="1"/>
  <c r="E89" i="36"/>
  <c r="D1373" i="37" s="1"/>
  <c r="E97" i="36"/>
  <c r="D1381" i="37" s="1"/>
  <c r="E101" i="36"/>
  <c r="D1385" i="37" s="1"/>
  <c r="E106" i="36"/>
  <c r="D1390" i="37" s="1"/>
  <c r="E114" i="36"/>
  <c r="D1398" i="37" s="1"/>
  <c r="E122" i="36"/>
  <c r="D1406" i="37" s="1"/>
  <c r="E125" i="36"/>
  <c r="D1409" i="37" s="1"/>
  <c r="E129" i="36"/>
  <c r="D1413" i="37" s="1"/>
  <c r="E121" i="36"/>
  <c r="D1405" i="37" s="1"/>
  <c r="E137" i="36"/>
  <c r="D1421" i="37" s="1"/>
  <c r="E136" i="36"/>
  <c r="D1420" i="37" s="1"/>
  <c r="D534" i="1"/>
  <c r="C522" i="37" s="1"/>
  <c r="E534" i="1"/>
  <c r="D522" i="37" s="1"/>
  <c r="D579" i="1"/>
  <c r="E579"/>
  <c r="D567" i="37" s="1"/>
  <c r="D582" i="1"/>
  <c r="F582" s="1"/>
  <c r="E582"/>
  <c r="D570" i="37" s="1"/>
  <c r="D631" i="1"/>
  <c r="C619" i="37" s="1"/>
  <c r="E631" i="1"/>
  <c r="D619" i="37" s="1"/>
  <c r="E14" i="1"/>
  <c r="F14" s="1"/>
  <c r="D23"/>
  <c r="D29"/>
  <c r="C19" i="37" s="1"/>
  <c r="E29" i="1"/>
  <c r="D19" i="37" s="1"/>
  <c r="D35" i="1"/>
  <c r="C25" i="37" s="1"/>
  <c r="E35" i="1"/>
  <c r="D25" i="37" s="1"/>
  <c r="D43" i="1"/>
  <c r="C33" i="37" s="1"/>
  <c r="E43" i="1"/>
  <c r="D33" i="37" s="1"/>
  <c r="D51" i="1"/>
  <c r="C41" i="37" s="1"/>
  <c r="E51" i="1"/>
  <c r="D41" i="37" s="1"/>
  <c r="D54" i="1"/>
  <c r="C44" i="37" s="1"/>
  <c r="E54" i="1"/>
  <c r="D44" i="37" s="1"/>
  <c r="D56" i="1"/>
  <c r="C46" i="37" s="1"/>
  <c r="E56" i="1"/>
  <c r="D46" i="37" s="1"/>
  <c r="D139" i="1"/>
  <c r="E139"/>
  <c r="D129" i="37" s="1"/>
  <c r="D233" i="1"/>
  <c r="C223" i="37" s="1"/>
  <c r="E233" i="1"/>
  <c r="D223" i="37" s="1"/>
  <c r="D236" i="1"/>
  <c r="C226" i="37" s="1"/>
  <c r="E236" i="1"/>
  <c r="D226" i="37" s="1"/>
  <c r="D251" i="1"/>
  <c r="C241" i="37" s="1"/>
  <c r="E251" i="1"/>
  <c r="D241" i="37" s="1"/>
  <c r="D344" i="1"/>
  <c r="C333" i="37" s="1"/>
  <c r="E344" i="1"/>
  <c r="D333" i="37" s="1"/>
  <c r="D423" i="1"/>
  <c r="C411" i="37" s="1"/>
  <c r="E423" i="1"/>
  <c r="D411" i="37" s="1"/>
  <c r="D462" i="1"/>
  <c r="C450" i="37" s="1"/>
  <c r="E462" i="1"/>
  <c r="D450" i="37" s="1"/>
  <c r="D468" i="1"/>
  <c r="F468" s="1"/>
  <c r="E468"/>
  <c r="D456" i="37" s="1"/>
  <c r="D488" i="1"/>
  <c r="C476" i="37" s="1"/>
  <c r="E488" i="1"/>
  <c r="D476" i="37" s="1"/>
  <c r="D526" i="1"/>
  <c r="C514" i="37" s="1"/>
  <c r="E526" i="1"/>
  <c r="D514" i="37" s="1"/>
  <c r="D245" i="1"/>
  <c r="C235" i="37" s="1"/>
  <c r="E245" i="1"/>
  <c r="D235" i="37" s="1"/>
  <c r="D397" i="1"/>
  <c r="C386" i="37" s="1"/>
  <c r="E397" i="1"/>
  <c r="D386" i="37" s="1"/>
  <c r="D599" i="1"/>
  <c r="E599"/>
  <c r="D587" i="37" s="1"/>
  <c r="E529" i="1"/>
  <c r="D517" i="37" s="1"/>
  <c r="E520" i="1"/>
  <c r="D508" i="37" s="1"/>
  <c r="E523" i="1"/>
  <c r="D511" i="37" s="1"/>
  <c r="E428" i="1"/>
  <c r="D416" i="37" s="1"/>
  <c r="E431" i="1"/>
  <c r="D419" i="37" s="1"/>
  <c r="E435" i="1"/>
  <c r="D423" i="37" s="1"/>
  <c r="E437" i="1"/>
  <c r="D425" i="37" s="1"/>
  <c r="E444" i="1"/>
  <c r="D432" i="37" s="1"/>
  <c r="E449" i="1"/>
  <c r="D437" i="37" s="1"/>
  <c r="E457" i="1"/>
  <c r="D445" i="37" s="1"/>
  <c r="E465" i="1"/>
  <c r="D453" i="37" s="1"/>
  <c r="E471" i="1"/>
  <c r="D459" i="37" s="1"/>
  <c r="E475" i="1"/>
  <c r="D463" i="37" s="1"/>
  <c r="E479" i="1"/>
  <c r="D467" i="37" s="1"/>
  <c r="E481" i="1"/>
  <c r="D469" i="37" s="1"/>
  <c r="E484" i="1"/>
  <c r="D472" i="37" s="1"/>
  <c r="E493" i="1"/>
  <c r="D481" i="37" s="1"/>
  <c r="E497" i="1"/>
  <c r="D485" i="37" s="1"/>
  <c r="E499" i="1"/>
  <c r="D487" i="37" s="1"/>
  <c r="E506" i="1"/>
  <c r="D494" i="37" s="1"/>
  <c r="E511" i="1"/>
  <c r="D499" i="37" s="1"/>
  <c r="D428" i="1"/>
  <c r="C416" i="37" s="1"/>
  <c r="D431" i="1"/>
  <c r="C419" i="37" s="1"/>
  <c r="D435" i="1"/>
  <c r="C423" i="37" s="1"/>
  <c r="D437" i="1"/>
  <c r="C425" i="37" s="1"/>
  <c r="D444" i="1"/>
  <c r="C432" i="37" s="1"/>
  <c r="D449" i="1"/>
  <c r="C437" i="37" s="1"/>
  <c r="D457" i="1"/>
  <c r="C445" i="37" s="1"/>
  <c r="D465" i="1"/>
  <c r="C453" i="37" s="1"/>
  <c r="D471" i="1"/>
  <c r="C459" i="37" s="1"/>
  <c r="D475" i="1"/>
  <c r="C463" i="37" s="1"/>
  <c r="D479" i="1"/>
  <c r="C467" i="37" s="1"/>
  <c r="D481" i="1"/>
  <c r="C469" i="37" s="1"/>
  <c r="D484" i="1"/>
  <c r="C472" i="37" s="1"/>
  <c r="D493" i="1"/>
  <c r="C481" i="37" s="1"/>
  <c r="D497" i="1"/>
  <c r="C485" i="37" s="1"/>
  <c r="D499" i="1"/>
  <c r="C487" i="37" s="1"/>
  <c r="D506" i="1"/>
  <c r="C494" i="37" s="1"/>
  <c r="D511" i="1"/>
  <c r="C499" i="37" s="1"/>
  <c r="D520" i="1"/>
  <c r="C508" i="37" s="1"/>
  <c r="D523" i="1"/>
  <c r="C511" i="37" s="1"/>
  <c r="D529" i="1"/>
  <c r="C517" i="37" s="1"/>
  <c r="E539" i="1"/>
  <c r="D527" i="37" s="1"/>
  <c r="E542" i="1"/>
  <c r="D530" i="37" s="1"/>
  <c r="E546" i="1"/>
  <c r="D534" i="37" s="1"/>
  <c r="E548" i="1"/>
  <c r="D536" i="37" s="1"/>
  <c r="E555" i="1"/>
  <c r="D543" i="37" s="1"/>
  <c r="E560" i="1"/>
  <c r="D548" i="37" s="1"/>
  <c r="E568" i="1"/>
  <c r="D556" i="37" s="1"/>
  <c r="E573" i="1"/>
  <c r="D561" i="37" s="1"/>
  <c r="E576" i="1"/>
  <c r="D564" i="37" s="1"/>
  <c r="E586" i="1"/>
  <c r="D574" i="37" s="1"/>
  <c r="E590" i="1"/>
  <c r="D578" i="37" s="1"/>
  <c r="E592" i="1"/>
  <c r="D580" i="37" s="1"/>
  <c r="E595" i="1"/>
  <c r="D583" i="37" s="1"/>
  <c r="E604" i="1"/>
  <c r="D592" i="37" s="1"/>
  <c r="E608" i="1"/>
  <c r="D596" i="37" s="1"/>
  <c r="E610" i="1"/>
  <c r="D598" i="37" s="1"/>
  <c r="E617" i="1"/>
  <c r="D605" i="37" s="1"/>
  <c r="E622" i="1"/>
  <c r="D610" i="37" s="1"/>
  <c r="E634" i="1"/>
  <c r="D622" i="37" s="1"/>
  <c r="E637" i="1"/>
  <c r="D625" i="37" s="1"/>
  <c r="D539" i="1"/>
  <c r="C527" i="37" s="1"/>
  <c r="D542" i="1"/>
  <c r="C530" i="37" s="1"/>
  <c r="D546" i="1"/>
  <c r="C534" i="37" s="1"/>
  <c r="D548" i="1"/>
  <c r="C536" i="37" s="1"/>
  <c r="D555" i="1"/>
  <c r="C543" i="37" s="1"/>
  <c r="D560" i="1"/>
  <c r="C548" i="37" s="1"/>
  <c r="D568" i="1"/>
  <c r="C556" i="37" s="1"/>
  <c r="D573" i="1"/>
  <c r="C561" i="37" s="1"/>
  <c r="D576" i="1"/>
  <c r="C564" i="37" s="1"/>
  <c r="D586" i="1"/>
  <c r="C574" i="37" s="1"/>
  <c r="D590" i="1"/>
  <c r="C578" i="37" s="1"/>
  <c r="D592" i="1"/>
  <c r="C580" i="37" s="1"/>
  <c r="D595" i="1"/>
  <c r="C583" i="37" s="1"/>
  <c r="D604" i="1"/>
  <c r="C592" i="37" s="1"/>
  <c r="D608" i="1"/>
  <c r="C596" i="37" s="1"/>
  <c r="D610" i="1"/>
  <c r="C598" i="37" s="1"/>
  <c r="D617" i="1"/>
  <c r="C605" i="37" s="1"/>
  <c r="D622" i="1"/>
  <c r="C610" i="37" s="1"/>
  <c r="D634" i="1"/>
  <c r="C622" i="37" s="1"/>
  <c r="D637" i="1"/>
  <c r="C625" i="37" s="1"/>
  <c r="E46" i="1"/>
  <c r="D36" i="37" s="1"/>
  <c r="E50" i="1"/>
  <c r="D40" i="37" s="1"/>
  <c r="E59" i="1"/>
  <c r="D49" i="37" s="1"/>
  <c r="E62" i="1"/>
  <c r="D52" i="37" s="1"/>
  <c r="E67" i="1"/>
  <c r="D57" i="37" s="1"/>
  <c r="E70" i="1"/>
  <c r="D60" i="37" s="1"/>
  <c r="E73" i="1"/>
  <c r="D63" i="37" s="1"/>
  <c r="E76" i="1"/>
  <c r="D66" i="37" s="1"/>
  <c r="E79" i="1"/>
  <c r="D69" i="37" s="1"/>
  <c r="E83" i="1"/>
  <c r="D73" i="37" s="1"/>
  <c r="E91" i="1"/>
  <c r="D81" i="37" s="1"/>
  <c r="E98" i="1"/>
  <c r="D88" i="37" s="1"/>
  <c r="E106" i="1"/>
  <c r="D96" i="37" s="1"/>
  <c r="E114" i="1"/>
  <c r="D104" i="37" s="1"/>
  <c r="E119" i="1"/>
  <c r="D109" i="37" s="1"/>
  <c r="E127" i="1"/>
  <c r="D117" i="37" s="1"/>
  <c r="E132" i="1"/>
  <c r="D122" i="37" s="1"/>
  <c r="E135" i="1"/>
  <c r="D125" i="37" s="1"/>
  <c r="E143" i="1"/>
  <c r="D133" i="37" s="1"/>
  <c r="E156" i="1"/>
  <c r="D146" i="37" s="1"/>
  <c r="E295" i="1"/>
  <c r="D284" i="37" s="1"/>
  <c r="E299" i="1"/>
  <c r="D288" i="37" s="1"/>
  <c r="E307" i="1"/>
  <c r="D296" i="37" s="1"/>
  <c r="E312" i="1"/>
  <c r="D301" i="37" s="1"/>
  <c r="E321" i="1"/>
  <c r="D310" i="37" s="1"/>
  <c r="E326" i="1"/>
  <c r="D315" i="37" s="1"/>
  <c r="E331" i="1"/>
  <c r="D320" i="37" s="1"/>
  <c r="E334" i="1"/>
  <c r="D323" i="37" s="1"/>
  <c r="E340" i="1"/>
  <c r="D329" i="37" s="1"/>
  <c r="E343" i="1"/>
  <c r="D332" i="37" s="1"/>
  <c r="D46" i="1"/>
  <c r="C36" i="37" s="1"/>
  <c r="D50" i="1"/>
  <c r="C40" i="37" s="1"/>
  <c r="H40" s="1"/>
  <c r="D59" i="1"/>
  <c r="C49" i="37" s="1"/>
  <c r="D62" i="1"/>
  <c r="C52" i="37" s="1"/>
  <c r="H52" s="1"/>
  <c r="D67" i="1"/>
  <c r="C57" i="37" s="1"/>
  <c r="D70" i="1"/>
  <c r="C60" i="37" s="1"/>
  <c r="H60" s="1"/>
  <c r="D73" i="1"/>
  <c r="C63" i="37" s="1"/>
  <c r="D76" i="1"/>
  <c r="C66" i="37" s="1"/>
  <c r="H66" s="1"/>
  <c r="D79" i="1"/>
  <c r="C69" i="37" s="1"/>
  <c r="D83" i="1"/>
  <c r="C73" i="37" s="1"/>
  <c r="D91" i="1"/>
  <c r="C81" i="37" s="1"/>
  <c r="D98" i="1"/>
  <c r="C88" i="37" s="1"/>
  <c r="D106" i="1"/>
  <c r="C96" i="37" s="1"/>
  <c r="D114" i="1"/>
  <c r="C104" i="37" s="1"/>
  <c r="D119" i="1"/>
  <c r="C109" i="37" s="1"/>
  <c r="D127" i="1"/>
  <c r="C117" i="37" s="1"/>
  <c r="H117" s="1"/>
  <c r="D132" i="1"/>
  <c r="C122" i="37" s="1"/>
  <c r="D135" i="1"/>
  <c r="C125" i="37" s="1"/>
  <c r="D143" i="1"/>
  <c r="C133" i="37" s="1"/>
  <c r="D138" i="1"/>
  <c r="C128" i="37" s="1"/>
  <c r="D146" i="1"/>
  <c r="C136" i="37" s="1"/>
  <c r="D156" i="1"/>
  <c r="C146" i="37" s="1"/>
  <c r="H146" s="1"/>
  <c r="D295" i="1"/>
  <c r="C284" i="37" s="1"/>
  <c r="H284" s="1"/>
  <c r="D299" i="1"/>
  <c r="C288" i="37" s="1"/>
  <c r="H288" s="1"/>
  <c r="D307" i="1"/>
  <c r="C296" i="37" s="1"/>
  <c r="D312" i="1"/>
  <c r="C301" i="37" s="1"/>
  <c r="D321" i="1"/>
  <c r="C310" i="37" s="1"/>
  <c r="D326" i="1"/>
  <c r="C315" i="37" s="1"/>
  <c r="D331" i="1"/>
  <c r="C320" i="37" s="1"/>
  <c r="D334" i="1"/>
  <c r="C323" i="37" s="1"/>
  <c r="D340" i="1"/>
  <c r="C329" i="37" s="1"/>
  <c r="H329" s="1"/>
  <c r="D343" i="1"/>
  <c r="C332" i="37" s="1"/>
  <c r="E160" i="1"/>
  <c r="D150" i="37" s="1"/>
  <c r="E165" i="1"/>
  <c r="D155" i="37" s="1"/>
  <c r="E167" i="1"/>
  <c r="D157" i="37" s="1"/>
  <c r="E172" i="1"/>
  <c r="D162" i="37" s="1"/>
  <c r="E177" i="1"/>
  <c r="D167" i="37" s="1"/>
  <c r="E185" i="1"/>
  <c r="D175" i="37" s="1"/>
  <c r="E195" i="1"/>
  <c r="D185" i="37" s="1"/>
  <c r="E197" i="1"/>
  <c r="D187" i="37" s="1"/>
  <c r="E206" i="1"/>
  <c r="D196" i="37" s="1"/>
  <c r="E211" i="1"/>
  <c r="D201" i="37" s="1"/>
  <c r="E219" i="1"/>
  <c r="D209" i="37" s="1"/>
  <c r="E225" i="1"/>
  <c r="D215" i="37" s="1"/>
  <c r="E228" i="1"/>
  <c r="D218" i="37" s="1"/>
  <c r="E239" i="1"/>
  <c r="D229" i="37" s="1"/>
  <c r="E242" i="1"/>
  <c r="D232" i="37" s="1"/>
  <c r="E247" i="1"/>
  <c r="D237" i="37" s="1"/>
  <c r="E256" i="1"/>
  <c r="D246" i="37" s="1"/>
  <c r="E260" i="1"/>
  <c r="D250" i="37" s="1"/>
  <c r="E263" i="1"/>
  <c r="D253" i="37" s="1"/>
  <c r="E266" i="1"/>
  <c r="D256" i="37" s="1"/>
  <c r="E272" i="1"/>
  <c r="D262" i="37" s="1"/>
  <c r="E275" i="1"/>
  <c r="D265" i="37" s="1"/>
  <c r="E281" i="1"/>
  <c r="D271" i="37" s="1"/>
  <c r="E282" i="1"/>
  <c r="D272" i="37" s="1"/>
  <c r="E348" i="1"/>
  <c r="D337" i="37" s="1"/>
  <c r="E352" i="1"/>
  <c r="D341" i="37" s="1"/>
  <c r="E360" i="1"/>
  <c r="D349" i="37" s="1"/>
  <c r="E365" i="1"/>
  <c r="D354" i="37" s="1"/>
  <c r="E374" i="1"/>
  <c r="D363" i="37" s="1"/>
  <c r="E379" i="1"/>
  <c r="D368" i="37" s="1"/>
  <c r="E384" i="1"/>
  <c r="D373" i="37" s="1"/>
  <c r="E387" i="1"/>
  <c r="D376" i="37" s="1"/>
  <c r="E393" i="1"/>
  <c r="D382" i="37" s="1"/>
  <c r="E396" i="1"/>
  <c r="D385" i="37" s="1"/>
  <c r="E400" i="1"/>
  <c r="D389" i="37" s="1"/>
  <c r="E402" i="1"/>
  <c r="D391" i="37" s="1"/>
  <c r="E404" i="1"/>
  <c r="D393" i="37" s="1"/>
  <c r="E406" i="1"/>
  <c r="D395" i="37" s="1"/>
  <c r="E399" i="1"/>
  <c r="D388" i="37" s="1"/>
  <c r="D160" i="1"/>
  <c r="C150" i="37" s="1"/>
  <c r="D165" i="1"/>
  <c r="C155" i="37" s="1"/>
  <c r="D167" i="1"/>
  <c r="C157" i="37" s="1"/>
  <c r="D172" i="1"/>
  <c r="C162" i="37" s="1"/>
  <c r="D177" i="1"/>
  <c r="C167" i="37" s="1"/>
  <c r="D185" i="1"/>
  <c r="C175" i="37" s="1"/>
  <c r="D195" i="1"/>
  <c r="C185" i="37" s="1"/>
  <c r="D197" i="1"/>
  <c r="C187" i="37" s="1"/>
  <c r="D206" i="1"/>
  <c r="C196" i="37" s="1"/>
  <c r="D211" i="1"/>
  <c r="C201" i="37" s="1"/>
  <c r="D219" i="1"/>
  <c r="C209" i="37" s="1"/>
  <c r="D225" i="1"/>
  <c r="C215" i="37" s="1"/>
  <c r="D228" i="1"/>
  <c r="C218" i="37" s="1"/>
  <c r="D239" i="1"/>
  <c r="C229" i="37" s="1"/>
  <c r="D242" i="1"/>
  <c r="C232" i="37" s="1"/>
  <c r="D247" i="1"/>
  <c r="C237" i="37" s="1"/>
  <c r="D256" i="1"/>
  <c r="C246" i="37" s="1"/>
  <c r="D260" i="1"/>
  <c r="C250" i="37" s="1"/>
  <c r="D263" i="1"/>
  <c r="C253" i="37" s="1"/>
  <c r="D266" i="1"/>
  <c r="C256" i="37" s="1"/>
  <c r="D272" i="1"/>
  <c r="C262" i="37" s="1"/>
  <c r="D275" i="1"/>
  <c r="C265" i="37" s="1"/>
  <c r="D281" i="1"/>
  <c r="C271" i="37" s="1"/>
  <c r="D282" i="1"/>
  <c r="C272" i="37" s="1"/>
  <c r="D348" i="1"/>
  <c r="C337" i="37" s="1"/>
  <c r="D352" i="1"/>
  <c r="C341" i="37" s="1"/>
  <c r="D360" i="1"/>
  <c r="C349" i="37" s="1"/>
  <c r="D365" i="1"/>
  <c r="C354" i="37" s="1"/>
  <c r="D374" i="1"/>
  <c r="C363" i="37" s="1"/>
  <c r="D379" i="1"/>
  <c r="C368" i="37" s="1"/>
  <c r="D384" i="1"/>
  <c r="C373" i="37" s="1"/>
  <c r="D387" i="1"/>
  <c r="C376" i="37" s="1"/>
  <c r="D393" i="1"/>
  <c r="C382" i="37" s="1"/>
  <c r="D396" i="1"/>
  <c r="C385" i="37" s="1"/>
  <c r="D400" i="1"/>
  <c r="C389" i="37" s="1"/>
  <c r="D402" i="1"/>
  <c r="C391" i="37" s="1"/>
  <c r="D404" i="1"/>
  <c r="C393" i="37" s="1"/>
  <c r="D406" i="1"/>
  <c r="C395" i="37" s="1"/>
  <c r="E417" i="1"/>
  <c r="D406" i="37" s="1"/>
  <c r="E418" i="1"/>
  <c r="D407" i="37" s="1"/>
  <c r="D417" i="1"/>
  <c r="C406" i="37" s="1"/>
  <c r="D418" i="1"/>
  <c r="C407" i="37" s="1"/>
  <c r="D657" i="1"/>
  <c r="C644" i="37" s="1"/>
  <c r="E657" i="1"/>
  <c r="D644" i="37" s="1"/>
  <c r="D690" i="1"/>
  <c r="C677" i="37" s="1"/>
  <c r="E690" i="1"/>
  <c r="D677" i="37" s="1"/>
  <c r="D801" i="1"/>
  <c r="C788" i="37" s="1"/>
  <c r="E801" i="1"/>
  <c r="D788" i="37" s="1"/>
  <c r="D887" i="1"/>
  <c r="C874" i="37" s="1"/>
  <c r="E887" i="1"/>
  <c r="D874" i="37" s="1"/>
  <c r="D972" i="1"/>
  <c r="C959" i="37" s="1"/>
  <c r="E972" i="1"/>
  <c r="D959" i="37" s="1"/>
  <c r="D1013" i="1"/>
  <c r="C997" i="37" s="1"/>
  <c r="D15" i="30"/>
  <c r="C1480" i="37" s="1"/>
  <c r="D43" i="30"/>
  <c r="D51"/>
  <c r="C1516" i="37" s="1"/>
  <c r="D57" i="30"/>
  <c r="C1522" i="37" s="1"/>
  <c r="D62" i="30"/>
  <c r="C1527" i="37" s="1"/>
  <c r="D67" i="30"/>
  <c r="C1532" i="37" s="1"/>
  <c r="D72" i="30"/>
  <c r="C1537" i="37" s="1"/>
  <c r="D77" i="30"/>
  <c r="C1542" i="37" s="1"/>
  <c r="D82" i="30"/>
  <c r="C1547" i="37" s="1"/>
  <c r="D87" i="30"/>
  <c r="C1552" i="37" s="1"/>
  <c r="D92" i="30"/>
  <c r="C1557" i="37" s="1"/>
  <c r="D97" i="30"/>
  <c r="C1562" i="37" s="1"/>
  <c r="D102" i="30"/>
  <c r="C1567" i="37" s="1"/>
  <c r="D108" i="30"/>
  <c r="C1573" i="37" s="1"/>
  <c r="B100" i="3"/>
  <c r="B88"/>
  <c r="B87"/>
  <c r="B71"/>
  <c r="B64"/>
  <c r="B42"/>
  <c r="B40"/>
  <c r="B28"/>
  <c r="B27"/>
  <c r="E63"/>
  <c r="E62"/>
  <c r="E61"/>
  <c r="E26"/>
  <c r="E27"/>
  <c r="E28"/>
  <c r="E29"/>
  <c r="E30"/>
  <c r="E31"/>
  <c r="E32"/>
  <c r="E33"/>
  <c r="E34"/>
  <c r="E35"/>
  <c r="E36"/>
  <c r="E37"/>
  <c r="E38"/>
  <c r="E39"/>
  <c r="E40"/>
  <c r="E41"/>
  <c r="E42"/>
  <c r="E43"/>
  <c r="E44"/>
  <c r="E45"/>
  <c r="E46"/>
  <c r="E47"/>
  <c r="E48"/>
  <c r="E49"/>
  <c r="E50"/>
  <c r="E51"/>
  <c r="E52"/>
  <c r="E53"/>
  <c r="E54"/>
  <c r="E55"/>
  <c r="E56"/>
  <c r="E57"/>
  <c r="E60"/>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66"/>
  <c r="E168"/>
  <c r="E170"/>
  <c r="E171"/>
  <c r="E173"/>
  <c r="E174"/>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5"/>
  <c r="E216"/>
  <c r="E218"/>
  <c r="E219"/>
  <c r="E220"/>
  <c r="E222"/>
  <c r="E223"/>
  <c r="E224"/>
  <c r="E225"/>
  <c r="E228"/>
  <c r="E229"/>
  <c r="E230"/>
  <c r="E231"/>
  <c r="E232"/>
  <c r="E233"/>
  <c r="E234"/>
  <c r="E235"/>
  <c r="E236"/>
  <c r="E237"/>
  <c r="E238"/>
  <c r="E239"/>
  <c r="E240"/>
  <c r="E241"/>
  <c r="E250"/>
  <c r="E251"/>
  <c r="E254"/>
  <c r="E255"/>
  <c r="E256"/>
  <c r="E259"/>
  <c r="E260"/>
  <c r="I59" i="42"/>
  <c r="B59"/>
  <c r="I58"/>
  <c r="B58"/>
  <c r="B57"/>
  <c r="I57"/>
  <c r="K55"/>
  <c r="J55"/>
  <c r="B55"/>
  <c r="I55"/>
  <c r="K54"/>
  <c r="J54"/>
  <c r="B54"/>
  <c r="I54"/>
  <c r="B53"/>
  <c r="I53"/>
  <c r="B42"/>
  <c r="B41"/>
  <c r="B40"/>
  <c r="B39"/>
  <c r="I40"/>
  <c r="I41"/>
  <c r="I42"/>
  <c r="I39"/>
  <c r="A117" i="30"/>
  <c r="A116"/>
  <c r="A115"/>
  <c r="B4" i="27"/>
  <c r="A315"/>
  <c r="A314"/>
  <c r="A313"/>
  <c r="A61" i="33"/>
  <c r="A60"/>
  <c r="A59"/>
  <c r="F309" i="27"/>
  <c r="F308"/>
  <c r="F307"/>
  <c r="F306"/>
  <c r="F305"/>
  <c r="F304"/>
  <c r="F303"/>
  <c r="F302"/>
  <c r="F301"/>
  <c r="F300"/>
  <c r="F299"/>
  <c r="F298"/>
  <c r="F297"/>
  <c r="F296"/>
  <c r="F295"/>
  <c r="F294"/>
  <c r="F293"/>
  <c r="F292"/>
  <c r="F291"/>
  <c r="F290"/>
  <c r="F289"/>
  <c r="F288"/>
  <c r="F287"/>
  <c r="F286"/>
  <c r="F285"/>
  <c r="F284"/>
  <c r="F283"/>
  <c r="F282"/>
  <c r="F281"/>
  <c r="F266"/>
  <c r="F265"/>
  <c r="F264"/>
  <c r="F263"/>
  <c r="F262"/>
  <c r="F261"/>
  <c r="F260"/>
  <c r="F259"/>
  <c r="F257"/>
  <c r="F256"/>
  <c r="F254"/>
  <c r="F253"/>
  <c r="F252"/>
  <c r="F251"/>
  <c r="F250"/>
  <c r="F249"/>
  <c r="F248"/>
  <c r="F247"/>
  <c r="F246"/>
  <c r="F245"/>
  <c r="F244"/>
  <c r="F243"/>
  <c r="F242"/>
  <c r="F241"/>
  <c r="F240"/>
  <c r="F239"/>
  <c r="F238"/>
  <c r="F237"/>
  <c r="F234"/>
  <c r="F233"/>
  <c r="F232"/>
  <c r="F231"/>
  <c r="F230"/>
  <c r="F229"/>
  <c r="F228"/>
  <c r="F227"/>
  <c r="F226"/>
  <c r="F225"/>
  <c r="F224"/>
  <c r="F223"/>
  <c r="F222"/>
  <c r="F221"/>
  <c r="F220"/>
  <c r="F219"/>
  <c r="F218"/>
  <c r="F217"/>
  <c r="F216"/>
  <c r="F215"/>
  <c r="F214"/>
  <c r="F213"/>
  <c r="F212"/>
  <c r="F211"/>
  <c r="F210"/>
  <c r="F209"/>
  <c r="F208"/>
  <c r="F207"/>
  <c r="F206"/>
  <c r="F205"/>
  <c r="F203"/>
  <c r="F202"/>
  <c r="F201"/>
  <c r="F200"/>
  <c r="F199"/>
  <c r="F198"/>
  <c r="F197"/>
  <c r="F196"/>
  <c r="F195"/>
  <c r="F194"/>
  <c r="F193"/>
  <c r="F192"/>
  <c r="F191"/>
  <c r="F190"/>
  <c r="F189"/>
  <c r="F187"/>
  <c r="F186"/>
  <c r="F185"/>
  <c r="F184"/>
  <c r="F183"/>
  <c r="F182"/>
  <c r="F181"/>
  <c r="F180"/>
  <c r="F179"/>
  <c r="F178"/>
  <c r="F177"/>
  <c r="F176"/>
  <c r="F172"/>
  <c r="F171"/>
  <c r="F170"/>
  <c r="F169"/>
  <c r="F168"/>
  <c r="F167"/>
  <c r="F166"/>
  <c r="F165"/>
  <c r="F164"/>
  <c r="F163"/>
  <c r="F162"/>
  <c r="F161"/>
  <c r="F160"/>
  <c r="F159"/>
  <c r="F158"/>
  <c r="F157"/>
  <c r="F156"/>
  <c r="F155"/>
  <c r="F154"/>
  <c r="F153"/>
  <c r="F152"/>
  <c r="F150"/>
  <c r="F149"/>
  <c r="F148"/>
  <c r="F147"/>
  <c r="F146"/>
  <c r="F145"/>
  <c r="F144"/>
  <c r="F143"/>
  <c r="F142"/>
  <c r="F141"/>
  <c r="F140"/>
  <c r="F138"/>
  <c r="F137"/>
  <c r="F136"/>
  <c r="F135"/>
  <c r="F134"/>
  <c r="F133"/>
  <c r="F132"/>
  <c r="F131"/>
  <c r="F130"/>
  <c r="F129"/>
  <c r="F128"/>
  <c r="F127"/>
  <c r="F126"/>
  <c r="F125"/>
  <c r="F124"/>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3"/>
  <c r="F82"/>
  <c r="F81"/>
  <c r="F80"/>
  <c r="F79"/>
  <c r="F78"/>
  <c r="F77"/>
  <c r="F76"/>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7"/>
  <c r="F16"/>
  <c r="F15"/>
  <c r="F14"/>
  <c r="A153" i="36"/>
  <c r="A152"/>
  <c r="A151"/>
  <c r="A1018" i="1"/>
  <c r="A1017"/>
  <c r="A1016"/>
  <c r="J61" i="42"/>
  <c r="I47"/>
  <c r="B47"/>
  <c r="I46"/>
  <c r="B46"/>
  <c r="K45"/>
  <c r="J45"/>
  <c r="I45"/>
  <c r="B45"/>
  <c r="A5"/>
  <c r="L14" i="37"/>
  <c r="C18" i="42"/>
  <c r="B7" i="30" s="1"/>
  <c r="B6"/>
  <c r="B5"/>
  <c r="B4"/>
  <c r="B6" i="27"/>
  <c r="B5"/>
  <c r="B7" i="33"/>
  <c r="B6"/>
  <c r="B5"/>
  <c r="B4"/>
  <c r="B7" i="36"/>
  <c r="B6"/>
  <c r="B5"/>
  <c r="B4"/>
  <c r="B6" i="1"/>
  <c r="B4"/>
  <c r="I44" i="42"/>
  <c r="B44"/>
  <c r="I43"/>
  <c r="B43"/>
  <c r="F147" i="36"/>
  <c r="F146"/>
  <c r="F145"/>
  <c r="F144"/>
  <c r="F143"/>
  <c r="F142"/>
  <c r="F141"/>
  <c r="F140"/>
  <c r="F139"/>
  <c r="F138"/>
  <c r="F137"/>
  <c r="F135"/>
  <c r="F134"/>
  <c r="F133"/>
  <c r="F132"/>
  <c r="F131"/>
  <c r="F130"/>
  <c r="F129"/>
  <c r="F128"/>
  <c r="F127"/>
  <c r="F126"/>
  <c r="F125"/>
  <c r="F124"/>
  <c r="F123"/>
  <c r="F122"/>
  <c r="F120"/>
  <c r="F119"/>
  <c r="F118"/>
  <c r="F117"/>
  <c r="F116"/>
  <c r="F115"/>
  <c r="F113"/>
  <c r="F112"/>
  <c r="F111"/>
  <c r="F110"/>
  <c r="F109"/>
  <c r="F108"/>
  <c r="F107"/>
  <c r="F106"/>
  <c r="F105"/>
  <c r="F104"/>
  <c r="F103"/>
  <c r="F102"/>
  <c r="F101"/>
  <c r="F100"/>
  <c r="F99"/>
  <c r="F98"/>
  <c r="F95"/>
  <c r="F94"/>
  <c r="F93"/>
  <c r="F92"/>
  <c r="F91"/>
  <c r="F90"/>
  <c r="F89"/>
  <c r="F88"/>
  <c r="F87"/>
  <c r="F86"/>
  <c r="F85"/>
  <c r="F84"/>
  <c r="F83"/>
  <c r="F82"/>
  <c r="F81"/>
  <c r="F80"/>
  <c r="F79"/>
  <c r="F78"/>
  <c r="F77"/>
  <c r="F76"/>
  <c r="F75"/>
  <c r="F74"/>
  <c r="F72"/>
  <c r="F71"/>
  <c r="F70"/>
  <c r="F69"/>
  <c r="F68"/>
  <c r="F67"/>
  <c r="F66"/>
  <c r="F65"/>
  <c r="F64"/>
  <c r="F63"/>
  <c r="F62"/>
  <c r="F61"/>
  <c r="F60"/>
  <c r="F59"/>
  <c r="F58"/>
  <c r="F57"/>
  <c r="F56"/>
  <c r="F55"/>
  <c r="F54"/>
  <c r="F53"/>
  <c r="F52"/>
  <c r="F51"/>
  <c r="F49"/>
  <c r="F48"/>
  <c r="F47"/>
  <c r="F45"/>
  <c r="F44"/>
  <c r="F41"/>
  <c r="F40"/>
  <c r="F39"/>
  <c r="F38"/>
  <c r="F37"/>
  <c r="F36"/>
  <c r="F35"/>
  <c r="F34"/>
  <c r="F33"/>
  <c r="F32"/>
  <c r="F31"/>
  <c r="F30"/>
  <c r="F28"/>
  <c r="F27"/>
  <c r="F26"/>
  <c r="F25"/>
  <c r="F24"/>
  <c r="F23"/>
  <c r="F22"/>
  <c r="F21"/>
  <c r="F20"/>
  <c r="F19"/>
  <c r="F18"/>
  <c r="F17"/>
  <c r="F16"/>
  <c r="F15"/>
  <c r="F14"/>
  <c r="G3" i="3"/>
  <c r="P3"/>
  <c r="B3" i="19"/>
  <c r="C20" i="42"/>
  <c r="L33" i="37"/>
  <c r="L32"/>
  <c r="L31"/>
  <c r="L30"/>
  <c r="L28"/>
  <c r="L29"/>
  <c r="L27"/>
  <c r="L24"/>
  <c r="L22"/>
  <c r="N22" i="42"/>
  <c r="L26" i="37" s="1"/>
  <c r="L25"/>
  <c r="L23"/>
  <c r="L19"/>
  <c r="L17"/>
  <c r="L16"/>
  <c r="L15"/>
  <c r="L13"/>
  <c r="K13"/>
  <c r="K20"/>
  <c r="L20" s="1"/>
  <c r="K21"/>
  <c r="L21" s="1"/>
  <c r="K18"/>
  <c r="L18" s="1"/>
  <c r="L6"/>
  <c r="K6"/>
  <c r="K33"/>
  <c r="K32"/>
  <c r="K31"/>
  <c r="K30"/>
  <c r="K29"/>
  <c r="K28"/>
  <c r="K24"/>
  <c r="K27"/>
  <c r="K22"/>
  <c r="C16" i="42"/>
  <c r="C22"/>
  <c r="K25" i="37"/>
  <c r="K23"/>
  <c r="K19"/>
  <c r="K17"/>
  <c r="K16"/>
  <c r="K15"/>
  <c r="K14"/>
  <c r="K56" i="42"/>
  <c r="I56"/>
  <c r="B56"/>
  <c r="I52"/>
  <c r="B52"/>
  <c r="J51"/>
  <c r="I51"/>
  <c r="B51"/>
  <c r="I50"/>
  <c r="B50"/>
  <c r="J49"/>
  <c r="I49"/>
  <c r="B49"/>
  <c r="I48"/>
  <c r="B48"/>
  <c r="B7" i="1"/>
  <c r="B5"/>
  <c r="K51" i="42"/>
  <c r="F46" i="36"/>
  <c r="F50"/>
  <c r="F114"/>
  <c r="K26" i="37"/>
  <c r="F43" i="36"/>
  <c r="F13"/>
  <c r="F29"/>
  <c r="F73"/>
  <c r="F97"/>
  <c r="K46" i="42"/>
  <c r="H1563" i="37" l="1"/>
  <c r="D56" i="30"/>
  <c r="G643" i="37"/>
  <c r="G210"/>
  <c r="G172"/>
  <c r="G176"/>
  <c r="H164"/>
  <c r="G80"/>
  <c r="F224" i="3"/>
  <c r="B224" s="1"/>
  <c r="G958" i="37"/>
  <c r="G957"/>
  <c r="G956"/>
  <c r="G955"/>
  <c r="G954"/>
  <c r="G953"/>
  <c r="G952"/>
  <c r="G951"/>
  <c r="F148" i="3"/>
  <c r="B148" s="1"/>
  <c r="G950" i="37"/>
  <c r="G949"/>
  <c r="G948"/>
  <c r="G947"/>
  <c r="G946"/>
  <c r="G945"/>
  <c r="G944"/>
  <c r="G943"/>
  <c r="G942"/>
  <c r="G941"/>
  <c r="F221" i="3"/>
  <c r="B221" s="1"/>
  <c r="G940" i="37"/>
  <c r="G939"/>
  <c r="F220" i="3"/>
  <c r="B220" s="1"/>
  <c r="F219"/>
  <c r="B219" s="1"/>
  <c r="G938" i="37"/>
  <c r="G937"/>
  <c r="G936"/>
  <c r="H935"/>
  <c r="G935"/>
  <c r="G934"/>
  <c r="G933"/>
  <c r="F217" i="3"/>
  <c r="B217" s="1"/>
  <c r="G932" i="37"/>
  <c r="G931"/>
  <c r="G930"/>
  <c r="G929"/>
  <c r="F216" i="3"/>
  <c r="B216" s="1"/>
  <c r="G928" i="37"/>
  <c r="G927"/>
  <c r="F215" i="3"/>
  <c r="B215" s="1"/>
  <c r="G926" i="37"/>
  <c r="F213" i="3"/>
  <c r="B213" s="1"/>
  <c r="F130"/>
  <c r="B130" s="1"/>
  <c r="F212"/>
  <c r="B212" s="1"/>
  <c r="F128"/>
  <c r="B128" s="1"/>
  <c r="H910" i="37"/>
  <c r="H909"/>
  <c r="H890"/>
  <c r="F209" i="3"/>
  <c r="B209" s="1"/>
  <c r="F208"/>
  <c r="B208" s="1"/>
  <c r="F207"/>
  <c r="B207" s="1"/>
  <c r="F114"/>
  <c r="B114" s="1"/>
  <c r="F202"/>
  <c r="B202" s="1"/>
  <c r="F106"/>
  <c r="B106" s="1"/>
  <c r="F200"/>
  <c r="B200" s="1"/>
  <c r="F199"/>
  <c r="B199" s="1"/>
  <c r="F195"/>
  <c r="B195" s="1"/>
  <c r="F91"/>
  <c r="B91" s="1"/>
  <c r="F90"/>
  <c r="B90" s="1"/>
  <c r="F190"/>
  <c r="B190" s="1"/>
  <c r="F78"/>
  <c r="B78" s="1"/>
  <c r="F70"/>
  <c r="B70" s="1"/>
  <c r="F180"/>
  <c r="B180" s="1"/>
  <c r="F68"/>
  <c r="B68" s="1"/>
  <c r="G787" i="37"/>
  <c r="G786"/>
  <c r="G785"/>
  <c r="G784"/>
  <c r="G783"/>
  <c r="F66" i="3"/>
  <c r="B66" s="1"/>
  <c r="G782" i="37"/>
  <c r="G781"/>
  <c r="G780"/>
  <c r="G779"/>
  <c r="G778"/>
  <c r="G777"/>
  <c r="G776"/>
  <c r="G775"/>
  <c r="G774"/>
  <c r="G773"/>
  <c r="G772"/>
  <c r="G771"/>
  <c r="G770"/>
  <c r="G769"/>
  <c r="G768"/>
  <c r="G767"/>
  <c r="G766"/>
  <c r="G765"/>
  <c r="G764"/>
  <c r="G763"/>
  <c r="F62" i="3"/>
  <c r="B62" s="1"/>
  <c r="G762" i="37"/>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F169" i="3"/>
  <c r="B169" s="1"/>
  <c r="F31"/>
  <c r="B31" s="1"/>
  <c r="F165"/>
  <c r="B165" s="1"/>
  <c r="F150"/>
  <c r="B150" s="1"/>
  <c r="F149"/>
  <c r="B149" s="1"/>
  <c r="F144"/>
  <c r="B144" s="1"/>
  <c r="F141"/>
  <c r="B141" s="1"/>
  <c r="F136"/>
  <c r="B136" s="1"/>
  <c r="D598" i="1"/>
  <c r="C586" i="37" s="1"/>
  <c r="G590"/>
  <c r="D585" i="1"/>
  <c r="C573" i="37" s="1"/>
  <c r="F124" i="3"/>
  <c r="B124" s="1"/>
  <c r="F122"/>
  <c r="B122" s="1"/>
  <c r="F121"/>
  <c r="B121" s="1"/>
  <c r="F118"/>
  <c r="B118" s="1"/>
  <c r="F116"/>
  <c r="B116" s="1"/>
  <c r="F115"/>
  <c r="B115" s="1"/>
  <c r="F108"/>
  <c r="B108" s="1"/>
  <c r="F107"/>
  <c r="B107" s="1"/>
  <c r="F201"/>
  <c r="B201" s="1"/>
  <c r="F99"/>
  <c r="B99" s="1"/>
  <c r="F96"/>
  <c r="B96" s="1"/>
  <c r="F94"/>
  <c r="B94" s="1"/>
  <c r="F92"/>
  <c r="B92" s="1"/>
  <c r="F191"/>
  <c r="B191" s="1"/>
  <c r="F189"/>
  <c r="B189" s="1"/>
  <c r="F84"/>
  <c r="B84" s="1"/>
  <c r="F83"/>
  <c r="B83" s="1"/>
  <c r="F82"/>
  <c r="B82" s="1"/>
  <c r="F80"/>
  <c r="B80" s="1"/>
  <c r="F79"/>
  <c r="B79" s="1"/>
  <c r="F76"/>
  <c r="B76" s="1"/>
  <c r="F185"/>
  <c r="B185" s="1"/>
  <c r="F72"/>
  <c r="B72" s="1"/>
  <c r="F182"/>
  <c r="B182" s="1"/>
  <c r="F181"/>
  <c r="B181" s="1"/>
  <c r="D422" i="1"/>
  <c r="C410" i="37" s="1"/>
  <c r="E648" i="1"/>
  <c r="D636" i="37" s="1"/>
  <c r="E392" i="1"/>
  <c r="D381" i="37" s="1"/>
  <c r="G372"/>
  <c r="E359" i="1"/>
  <c r="D348" i="37" s="1"/>
  <c r="G318"/>
  <c r="F67" i="3"/>
  <c r="B67" s="1"/>
  <c r="D259" i="1"/>
  <c r="C249" i="37" s="1"/>
  <c r="D250" i="1"/>
  <c r="C240" i="37" s="1"/>
  <c r="F63" i="3"/>
  <c r="B63" s="1"/>
  <c r="F177"/>
  <c r="B177" s="1"/>
  <c r="F60"/>
  <c r="B60" s="1"/>
  <c r="F59"/>
  <c r="B59" s="1"/>
  <c r="F58"/>
  <c r="B58" s="1"/>
  <c r="F56"/>
  <c r="B56" s="1"/>
  <c r="D232" i="1"/>
  <c r="C222" i="37" s="1"/>
  <c r="F54" i="3"/>
  <c r="B54" s="1"/>
  <c r="D224" i="1"/>
  <c r="C214" i="37" s="1"/>
  <c r="F52" i="3"/>
  <c r="B52" s="1"/>
  <c r="F51"/>
  <c r="B51" s="1"/>
  <c r="F175"/>
  <c r="B175" s="1"/>
  <c r="F50"/>
  <c r="B50" s="1"/>
  <c r="F48"/>
  <c r="B48" s="1"/>
  <c r="F47"/>
  <c r="B47" s="1"/>
  <c r="F46"/>
  <c r="B46" s="1"/>
  <c r="F44"/>
  <c r="B44" s="1"/>
  <c r="F174"/>
  <c r="B174" s="1"/>
  <c r="F39"/>
  <c r="B39" s="1"/>
  <c r="F170"/>
  <c r="B170" s="1"/>
  <c r="H136" i="37"/>
  <c r="D131" i="1"/>
  <c r="C121" i="37" s="1"/>
  <c r="H104"/>
  <c r="E113" i="1"/>
  <c r="D103" i="37" s="1"/>
  <c r="E82" i="1"/>
  <c r="D72" i="37" s="1"/>
  <c r="F34" i="3"/>
  <c r="B34" s="1"/>
  <c r="F32"/>
  <c r="B32" s="1"/>
  <c r="D58" i="1"/>
  <c r="C48" i="37" s="1"/>
  <c r="F241" i="3"/>
  <c r="B241" s="1"/>
  <c r="F235"/>
  <c r="B235" s="1"/>
  <c r="F234"/>
  <c r="B234" s="1"/>
  <c r="F36"/>
  <c r="B36" s="1"/>
  <c r="F35"/>
  <c r="B35" s="1"/>
  <c r="G1440" i="37"/>
  <c r="G1438"/>
  <c r="G1436"/>
  <c r="G1293"/>
  <c r="G1291"/>
  <c r="G1289"/>
  <c r="G1287"/>
  <c r="G1285"/>
  <c r="G1283"/>
  <c r="G1281"/>
  <c r="G1279"/>
  <c r="G1277"/>
  <c r="G1275"/>
  <c r="G1273"/>
  <c r="G1271"/>
  <c r="G1269"/>
  <c r="G1267"/>
  <c r="G1265"/>
  <c r="G1263"/>
  <c r="G1261"/>
  <c r="G1259"/>
  <c r="G1257"/>
  <c r="G1255"/>
  <c r="G1253"/>
  <c r="G1251"/>
  <c r="G1249"/>
  <c r="G1247"/>
  <c r="D648" i="1"/>
  <c r="C636" i="37" s="1"/>
  <c r="H406"/>
  <c r="D399" i="1"/>
  <c r="C388" i="37" s="1"/>
  <c r="H388" s="1"/>
  <c r="H393"/>
  <c r="H389"/>
  <c r="D392" i="1"/>
  <c r="C381" i="37" s="1"/>
  <c r="H381" s="1"/>
  <c r="D359" i="1"/>
  <c r="C348" i="37" s="1"/>
  <c r="H348" s="1"/>
  <c r="H373"/>
  <c r="H363"/>
  <c r="H349"/>
  <c r="H337"/>
  <c r="H271"/>
  <c r="H265"/>
  <c r="H256"/>
  <c r="H250"/>
  <c r="H246"/>
  <c r="H237"/>
  <c r="H229"/>
  <c r="H218"/>
  <c r="H209"/>
  <c r="H196"/>
  <c r="H185"/>
  <c r="H167"/>
  <c r="H157"/>
  <c r="H150"/>
  <c r="E259" i="1"/>
  <c r="D249" i="37" s="1"/>
  <c r="E250" i="1"/>
  <c r="D240" i="37" s="1"/>
  <c r="E232" i="1"/>
  <c r="D222" i="37" s="1"/>
  <c r="E224" i="1"/>
  <c r="D214" i="37" s="1"/>
  <c r="H332"/>
  <c r="H323"/>
  <c r="H315"/>
  <c r="H301"/>
  <c r="D294" i="1"/>
  <c r="C283" i="37" s="1"/>
  <c r="E339" i="1"/>
  <c r="D328" i="37" s="1"/>
  <c r="E306" i="1"/>
  <c r="D295" i="37" s="1"/>
  <c r="D533" i="1"/>
  <c r="C521" i="37" s="1"/>
  <c r="E630" i="1"/>
  <c r="D618" i="37" s="1"/>
  <c r="E572" i="1"/>
  <c r="D560" i="37" s="1"/>
  <c r="D519" i="1"/>
  <c r="C507" i="37" s="1"/>
  <c r="D487" i="1"/>
  <c r="C475" i="37" s="1"/>
  <c r="D474" i="1"/>
  <c r="C462" i="37" s="1"/>
  <c r="E461" i="1"/>
  <c r="D449" i="37" s="1"/>
  <c r="J159" i="3"/>
  <c r="D136" i="36"/>
  <c r="D121"/>
  <c r="E255" i="27"/>
  <c r="D1241" i="37" s="1"/>
  <c r="D255" i="27"/>
  <c r="D236"/>
  <c r="D188"/>
  <c r="E92"/>
  <c r="D1078" i="37" s="1"/>
  <c r="D151" i="27"/>
  <c r="D139"/>
  <c r="D45" i="33"/>
  <c r="E13"/>
  <c r="D1434" i="37" s="1"/>
  <c r="F223" i="3"/>
  <c r="B223" s="1"/>
  <c r="F222"/>
  <c r="B222" s="1"/>
  <c r="F218"/>
  <c r="B218" s="1"/>
  <c r="F214"/>
  <c r="B214" s="1"/>
  <c r="F211"/>
  <c r="B211" s="1"/>
  <c r="F204"/>
  <c r="B204" s="1"/>
  <c r="F203"/>
  <c r="B203" s="1"/>
  <c r="F197"/>
  <c r="B197" s="1"/>
  <c r="F196"/>
  <c r="B196" s="1"/>
  <c r="F192"/>
  <c r="B192" s="1"/>
  <c r="F187"/>
  <c r="B187" s="1"/>
  <c r="F186"/>
  <c r="B186" s="1"/>
  <c r="F183"/>
  <c r="B183" s="1"/>
  <c r="F179"/>
  <c r="B179" s="1"/>
  <c r="F178"/>
  <c r="B178" s="1"/>
  <c r="F176"/>
  <c r="B176" s="1"/>
  <c r="F172"/>
  <c r="B172" s="1"/>
  <c r="F167"/>
  <c r="B167" s="1"/>
  <c r="F146"/>
  <c r="B146" s="1"/>
  <c r="F145"/>
  <c r="B145" s="1"/>
  <c r="F138"/>
  <c r="B138" s="1"/>
  <c r="F137"/>
  <c r="B137" s="1"/>
  <c r="F132"/>
  <c r="B132" s="1"/>
  <c r="F126"/>
  <c r="B126" s="1"/>
  <c r="F125"/>
  <c r="B125" s="1"/>
  <c r="F120"/>
  <c r="B120" s="1"/>
  <c r="F112"/>
  <c r="B112" s="1"/>
  <c r="F111"/>
  <c r="B111" s="1"/>
  <c r="F104"/>
  <c r="B104" s="1"/>
  <c r="F103"/>
  <c r="B103" s="1"/>
  <c r="F95"/>
  <c r="B95" s="1"/>
  <c r="F55"/>
  <c r="B55" s="1"/>
  <c r="F29"/>
  <c r="B29" s="1"/>
  <c r="G1441" i="37"/>
  <c r="I1441" s="1"/>
  <c r="G1439"/>
  <c r="I1439" s="1"/>
  <c r="G1437"/>
  <c r="I1437" s="1"/>
  <c r="G1294"/>
  <c r="G1292"/>
  <c r="G1290"/>
  <c r="G1288"/>
  <c r="G1286"/>
  <c r="G1284"/>
  <c r="G1282"/>
  <c r="G1280"/>
  <c r="G1278"/>
  <c r="G1276"/>
  <c r="G1274"/>
  <c r="G1272"/>
  <c r="G1270"/>
  <c r="G1268"/>
  <c r="G1266"/>
  <c r="G1264"/>
  <c r="G1262"/>
  <c r="G1260"/>
  <c r="G1258"/>
  <c r="G1256"/>
  <c r="G1254"/>
  <c r="G1252"/>
  <c r="G1250"/>
  <c r="G1248"/>
  <c r="L155" i="3"/>
  <c r="P155"/>
  <c r="G1570" i="37"/>
  <c r="G1560"/>
  <c r="H1457"/>
  <c r="H1455"/>
  <c r="H1453"/>
  <c r="H1449"/>
  <c r="H1447"/>
  <c r="H1445"/>
  <c r="H1443"/>
  <c r="H1440"/>
  <c r="H1438"/>
  <c r="H1436"/>
  <c r="H1294"/>
  <c r="H1292"/>
  <c r="H1290"/>
  <c r="H1288"/>
  <c r="H1286"/>
  <c r="H1284"/>
  <c r="H1282"/>
  <c r="H1280"/>
  <c r="H1278"/>
  <c r="H1276"/>
  <c r="H1274"/>
  <c r="H1272"/>
  <c r="H1270"/>
  <c r="H1268"/>
  <c r="H1266"/>
  <c r="H1264"/>
  <c r="H1262"/>
  <c r="H1260"/>
  <c r="H1258"/>
  <c r="H1256"/>
  <c r="H1254"/>
  <c r="H1252"/>
  <c r="H1250"/>
  <c r="H1248"/>
  <c r="H958"/>
  <c r="H956"/>
  <c r="H954"/>
  <c r="H952"/>
  <c r="H950"/>
  <c r="H948"/>
  <c r="H946"/>
  <c r="H944"/>
  <c r="H942"/>
  <c r="H940"/>
  <c r="H938"/>
  <c r="H936"/>
  <c r="H934"/>
  <c r="H932"/>
  <c r="H930"/>
  <c r="H928"/>
  <c r="H926"/>
  <c r="G701"/>
  <c r="G699"/>
  <c r="G697"/>
  <c r="G695"/>
  <c r="G693"/>
  <c r="G691"/>
  <c r="G689"/>
  <c r="G687"/>
  <c r="G685"/>
  <c r="G683"/>
  <c r="G681"/>
  <c r="G679"/>
  <c r="G675"/>
  <c r="G673"/>
  <c r="G671"/>
  <c r="G669"/>
  <c r="G667"/>
  <c r="G665"/>
  <c r="G663"/>
  <c r="G661"/>
  <c r="G659"/>
  <c r="G657"/>
  <c r="G655"/>
  <c r="G653"/>
  <c r="G651"/>
  <c r="G649"/>
  <c r="G647"/>
  <c r="G645"/>
  <c r="G702"/>
  <c r="G676"/>
  <c r="G674"/>
  <c r="G672"/>
  <c r="G670"/>
  <c r="G668"/>
  <c r="G666"/>
  <c r="G664"/>
  <c r="G700"/>
  <c r="G698"/>
  <c r="G696"/>
  <c r="G694"/>
  <c r="G692"/>
  <c r="G690"/>
  <c r="G688"/>
  <c r="G686"/>
  <c r="G684"/>
  <c r="G682"/>
  <c r="G680"/>
  <c r="G678"/>
  <c r="G662"/>
  <c r="G660"/>
  <c r="G658"/>
  <c r="G656"/>
  <c r="G654"/>
  <c r="G652"/>
  <c r="G650"/>
  <c r="G648"/>
  <c r="G646"/>
  <c r="G624"/>
  <c r="G609"/>
  <c r="G607"/>
  <c r="G597"/>
  <c r="G589"/>
  <c r="G585"/>
  <c r="G579"/>
  <c r="G568"/>
  <c r="G562"/>
  <c r="G558"/>
  <c r="G547"/>
  <c r="G545"/>
  <c r="G535"/>
  <c r="G528"/>
  <c r="G518"/>
  <c r="G512"/>
  <c r="G497"/>
  <c r="G495"/>
  <c r="G489"/>
  <c r="G484"/>
  <c r="G482"/>
  <c r="G474"/>
  <c r="G468"/>
  <c r="G464"/>
  <c r="G460"/>
  <c r="G454"/>
  <c r="G443"/>
  <c r="G441"/>
  <c r="G439"/>
  <c r="G435"/>
  <c r="G433"/>
  <c r="G431"/>
  <c r="G429"/>
  <c r="G427"/>
  <c r="G421"/>
  <c r="G417"/>
  <c r="G415"/>
  <c r="G413"/>
  <c r="G401"/>
  <c r="G399"/>
  <c r="G387"/>
  <c r="G383"/>
  <c r="G379"/>
  <c r="G377"/>
  <c r="G375"/>
  <c r="G371"/>
  <c r="G369"/>
  <c r="G367"/>
  <c r="G365"/>
  <c r="G361"/>
  <c r="G359"/>
  <c r="G357"/>
  <c r="G355"/>
  <c r="G353"/>
  <c r="G351"/>
  <c r="G347"/>
  <c r="G345"/>
  <c r="G343"/>
  <c r="G339"/>
  <c r="G331"/>
  <c r="G327"/>
  <c r="G325"/>
  <c r="G321"/>
  <c r="G319"/>
  <c r="G317"/>
  <c r="G313"/>
  <c r="G311"/>
  <c r="G309"/>
  <c r="G307"/>
  <c r="G305"/>
  <c r="G303"/>
  <c r="G299"/>
  <c r="G297"/>
  <c r="G293"/>
  <c r="G291"/>
  <c r="G289"/>
  <c r="G287"/>
  <c r="G285"/>
  <c r="G281"/>
  <c r="G279"/>
  <c r="G277"/>
  <c r="G269"/>
  <c r="G267"/>
  <c r="G263"/>
  <c r="G261"/>
  <c r="G259"/>
  <c r="G257"/>
  <c r="G255"/>
  <c r="G251"/>
  <c r="G247"/>
  <c r="G245"/>
  <c r="G243"/>
  <c r="G239"/>
  <c r="G233"/>
  <c r="G231"/>
  <c r="G227"/>
  <c r="G225"/>
  <c r="G221"/>
  <c r="G219"/>
  <c r="G217"/>
  <c r="G213"/>
  <c r="G211"/>
  <c r="G207"/>
  <c r="G205"/>
  <c r="G203"/>
  <c r="G199"/>
  <c r="G197"/>
  <c r="G193"/>
  <c r="G191"/>
  <c r="G189"/>
  <c r="G183"/>
  <c r="G181"/>
  <c r="G179"/>
  <c r="G177"/>
  <c r="G173"/>
  <c r="G171"/>
  <c r="G169"/>
  <c r="G165"/>
  <c r="G163"/>
  <c r="G159"/>
  <c r="G153"/>
  <c r="G151"/>
  <c r="G147"/>
  <c r="G145"/>
  <c r="G143"/>
  <c r="G141"/>
  <c r="G139"/>
  <c r="G137"/>
  <c r="G131"/>
  <c r="G127"/>
  <c r="G123"/>
  <c r="G119"/>
  <c r="G115"/>
  <c r="G113"/>
  <c r="G111"/>
  <c r="G107"/>
  <c r="G105"/>
  <c r="G101"/>
  <c r="G99"/>
  <c r="G97"/>
  <c r="G95"/>
  <c r="G93"/>
  <c r="G91"/>
  <c r="G89"/>
  <c r="G87"/>
  <c r="G85"/>
  <c r="G83"/>
  <c r="G79"/>
  <c r="G77"/>
  <c r="G75"/>
  <c r="G71"/>
  <c r="G67"/>
  <c r="G65"/>
  <c r="G61"/>
  <c r="G59"/>
  <c r="G55"/>
  <c r="G53"/>
  <c r="G51"/>
  <c r="G47"/>
  <c r="G45"/>
  <c r="G43"/>
  <c r="G39"/>
  <c r="G37"/>
  <c r="G35"/>
  <c r="G31"/>
  <c r="G29"/>
  <c r="G27"/>
  <c r="G23"/>
  <c r="G21"/>
  <c r="G17"/>
  <c r="G15"/>
  <c r="G11"/>
  <c r="G9"/>
  <c r="G7"/>
  <c r="G5"/>
  <c r="G1571"/>
  <c r="H1571"/>
  <c r="G1566"/>
  <c r="H1566"/>
  <c r="G1561"/>
  <c r="H1561"/>
  <c r="H1242"/>
  <c r="G1476"/>
  <c r="I1476" s="1"/>
  <c r="G1474"/>
  <c r="I1474" s="1"/>
  <c r="G1457"/>
  <c r="I1457" s="1"/>
  <c r="G1455"/>
  <c r="I1455" s="1"/>
  <c r="G1453"/>
  <c r="I1453" s="1"/>
  <c r="G1449"/>
  <c r="I1449" s="1"/>
  <c r="G1447"/>
  <c r="I1447" s="1"/>
  <c r="G1445"/>
  <c r="I1445" s="1"/>
  <c r="G1443"/>
  <c r="I1443" s="1"/>
  <c r="G996"/>
  <c r="G994"/>
  <c r="G992"/>
  <c r="G990"/>
  <c r="G988"/>
  <c r="G986"/>
  <c r="G984"/>
  <c r="G982"/>
  <c r="G980"/>
  <c r="G978"/>
  <c r="G976"/>
  <c r="G974"/>
  <c r="G972"/>
  <c r="G970"/>
  <c r="G968"/>
  <c r="G966"/>
  <c r="G964"/>
  <c r="G962"/>
  <c r="G960"/>
  <c r="G872"/>
  <c r="G870"/>
  <c r="G868"/>
  <c r="G866"/>
  <c r="G864"/>
  <c r="G862"/>
  <c r="G860"/>
  <c r="G858"/>
  <c r="G856"/>
  <c r="G854"/>
  <c r="G852"/>
  <c r="G850"/>
  <c r="G848"/>
  <c r="G846"/>
  <c r="G844"/>
  <c r="G842"/>
  <c r="G840"/>
  <c r="G838"/>
  <c r="G836"/>
  <c r="G834"/>
  <c r="G832"/>
  <c r="G830"/>
  <c r="G828"/>
  <c r="G826"/>
  <c r="G824"/>
  <c r="G822"/>
  <c r="G820"/>
  <c r="G818"/>
  <c r="G816"/>
  <c r="G814"/>
  <c r="G812"/>
  <c r="G810"/>
  <c r="G808"/>
  <c r="G806"/>
  <c r="G804"/>
  <c r="G802"/>
  <c r="G800"/>
  <c r="G798"/>
  <c r="G796"/>
  <c r="G794"/>
  <c r="G792"/>
  <c r="G790"/>
  <c r="G1574"/>
  <c r="H1574"/>
  <c r="H407"/>
  <c r="H395"/>
  <c r="H391"/>
  <c r="H385"/>
  <c r="H382"/>
  <c r="H376"/>
  <c r="H368"/>
  <c r="H354"/>
  <c r="H341"/>
  <c r="H272"/>
  <c r="H249"/>
  <c r="H262"/>
  <c r="H253"/>
  <c r="H240"/>
  <c r="H222"/>
  <c r="H232"/>
  <c r="H214"/>
  <c r="H215"/>
  <c r="H201"/>
  <c r="H187"/>
  <c r="H175"/>
  <c r="H162"/>
  <c r="H155"/>
  <c r="H320"/>
  <c r="H310"/>
  <c r="H296"/>
  <c r="H122"/>
  <c r="H96"/>
  <c r="H81"/>
  <c r="H437"/>
  <c r="H425"/>
  <c r="H419"/>
  <c r="H1406"/>
  <c r="H1352"/>
  <c r="H1330"/>
  <c r="G1234"/>
  <c r="G1223"/>
  <c r="G1208"/>
  <c r="G1175"/>
  <c r="H1110"/>
  <c r="G1467"/>
  <c r="F210" i="3"/>
  <c r="B210" s="1"/>
  <c r="F206"/>
  <c r="B206" s="1"/>
  <c r="F205"/>
  <c r="B205" s="1"/>
  <c r="F198"/>
  <c r="B198" s="1"/>
  <c r="F184"/>
  <c r="B184" s="1"/>
  <c r="F171"/>
  <c r="B171" s="1"/>
  <c r="F168"/>
  <c r="B168" s="1"/>
  <c r="F240"/>
  <c r="B240" s="1"/>
  <c r="F236"/>
  <c r="B236" s="1"/>
  <c r="F228"/>
  <c r="B228" s="1"/>
  <c r="F151"/>
  <c r="B151" s="1"/>
  <c r="F147"/>
  <c r="B147" s="1"/>
  <c r="F143"/>
  <c r="B143" s="1"/>
  <c r="F139"/>
  <c r="B139" s="1"/>
  <c r="F135"/>
  <c r="B135" s="1"/>
  <c r="F131"/>
  <c r="B131" s="1"/>
  <c r="F127"/>
  <c r="B127" s="1"/>
  <c r="F123"/>
  <c r="B123" s="1"/>
  <c r="F119"/>
  <c r="B119" s="1"/>
  <c r="G1475" i="37"/>
  <c r="I1475" s="1"/>
  <c r="G1473"/>
  <c r="I1473" s="1"/>
  <c r="G1456"/>
  <c r="I1456" s="1"/>
  <c r="G1454"/>
  <c r="I1454" s="1"/>
  <c r="G1452"/>
  <c r="I1452" s="1"/>
  <c r="G1448"/>
  <c r="I1448" s="1"/>
  <c r="G1446"/>
  <c r="I1446" s="1"/>
  <c r="G1444"/>
  <c r="I1444" s="1"/>
  <c r="F117" i="3"/>
  <c r="B117" s="1"/>
  <c r="F113"/>
  <c r="B113" s="1"/>
  <c r="F109"/>
  <c r="B109" s="1"/>
  <c r="F105"/>
  <c r="B105" s="1"/>
  <c r="F101"/>
  <c r="B101" s="1"/>
  <c r="F97"/>
  <c r="B97" s="1"/>
  <c r="F93"/>
  <c r="B93" s="1"/>
  <c r="F89"/>
  <c r="B89" s="1"/>
  <c r="F85"/>
  <c r="B85" s="1"/>
  <c r="F81"/>
  <c r="B81" s="1"/>
  <c r="F77"/>
  <c r="B77" s="1"/>
  <c r="F73"/>
  <c r="B73" s="1"/>
  <c r="F69"/>
  <c r="B69" s="1"/>
  <c r="F65"/>
  <c r="B65" s="1"/>
  <c r="F61"/>
  <c r="B61" s="1"/>
  <c r="F57"/>
  <c r="B57" s="1"/>
  <c r="F53"/>
  <c r="B53" s="1"/>
  <c r="F49"/>
  <c r="B49" s="1"/>
  <c r="F45"/>
  <c r="B45" s="1"/>
  <c r="F41"/>
  <c r="B41" s="1"/>
  <c r="F37"/>
  <c r="B37" s="1"/>
  <c r="F33"/>
  <c r="B33" s="1"/>
  <c r="F30"/>
  <c r="B30" s="1"/>
  <c r="F5"/>
  <c r="B5" s="1"/>
  <c r="G1576" i="37"/>
  <c r="G1572"/>
  <c r="G1568"/>
  <c r="G1564"/>
  <c r="G995"/>
  <c r="G993"/>
  <c r="G991"/>
  <c r="G989"/>
  <c r="G987"/>
  <c r="G985"/>
  <c r="G983"/>
  <c r="G981"/>
  <c r="G979"/>
  <c r="G977"/>
  <c r="G975"/>
  <c r="G973"/>
  <c r="G971"/>
  <c r="G969"/>
  <c r="G967"/>
  <c r="G965"/>
  <c r="G963"/>
  <c r="G961"/>
  <c r="G873"/>
  <c r="G871"/>
  <c r="G869"/>
  <c r="G867"/>
  <c r="G865"/>
  <c r="G863"/>
  <c r="G861"/>
  <c r="G859"/>
  <c r="G857"/>
  <c r="G855"/>
  <c r="G853"/>
  <c r="G851"/>
  <c r="G849"/>
  <c r="G847"/>
  <c r="G845"/>
  <c r="G843"/>
  <c r="G841"/>
  <c r="G839"/>
  <c r="G837"/>
  <c r="G835"/>
  <c r="G833"/>
  <c r="G831"/>
  <c r="G829"/>
  <c r="G827"/>
  <c r="G825"/>
  <c r="G823"/>
  <c r="G821"/>
  <c r="G819"/>
  <c r="G817"/>
  <c r="G815"/>
  <c r="G813"/>
  <c r="G811"/>
  <c r="G809"/>
  <c r="G807"/>
  <c r="G805"/>
  <c r="G803"/>
  <c r="G801"/>
  <c r="G799"/>
  <c r="G797"/>
  <c r="G795"/>
  <c r="G793"/>
  <c r="G791"/>
  <c r="G789"/>
  <c r="G1498"/>
  <c r="F164" i="3"/>
  <c r="G1573" i="37"/>
  <c r="H1573"/>
  <c r="G1567"/>
  <c r="H1567"/>
  <c r="G1552"/>
  <c r="H1552"/>
  <c r="G1542"/>
  <c r="H1542"/>
  <c r="G1532"/>
  <c r="H1532"/>
  <c r="G1522"/>
  <c r="H1522"/>
  <c r="C1508"/>
  <c r="D31" i="30"/>
  <c r="C1496" i="37" s="1"/>
  <c r="G997"/>
  <c r="H997"/>
  <c r="G959"/>
  <c r="H959"/>
  <c r="G874"/>
  <c r="H874"/>
  <c r="G788"/>
  <c r="H788"/>
  <c r="G677"/>
  <c r="H677"/>
  <c r="G644"/>
  <c r="H644"/>
  <c r="G636"/>
  <c r="H636"/>
  <c r="G625"/>
  <c r="H625"/>
  <c r="G605"/>
  <c r="H605"/>
  <c r="G596"/>
  <c r="H596"/>
  <c r="G580"/>
  <c r="H580"/>
  <c r="G574"/>
  <c r="H574"/>
  <c r="G564"/>
  <c r="H564"/>
  <c r="G548"/>
  <c r="H548"/>
  <c r="G536"/>
  <c r="H536"/>
  <c r="G530"/>
  <c r="H530"/>
  <c r="G511"/>
  <c r="H511"/>
  <c r="G494"/>
  <c r="H494"/>
  <c r="G485"/>
  <c r="H485"/>
  <c r="G469"/>
  <c r="H469"/>
  <c r="G463"/>
  <c r="H463"/>
  <c r="G459"/>
  <c r="H459"/>
  <c r="C13"/>
  <c r="H13" s="1"/>
  <c r="I160" i="3"/>
  <c r="I155"/>
  <c r="I156"/>
  <c r="L160"/>
  <c r="C4" i="37"/>
  <c r="I162" i="3"/>
  <c r="K162"/>
  <c r="G1409" i="37"/>
  <c r="G1398"/>
  <c r="G1390"/>
  <c r="G1381"/>
  <c r="G1366"/>
  <c r="G1357"/>
  <c r="G1345"/>
  <c r="G1334"/>
  <c r="G1327"/>
  <c r="G1313"/>
  <c r="G1304"/>
  <c r="G1297"/>
  <c r="G1126"/>
  <c r="G1117"/>
  <c r="G1078"/>
  <c r="G1079"/>
  <c r="G1071"/>
  <c r="G1062"/>
  <c r="G1055"/>
  <c r="G1044"/>
  <c r="G1037"/>
  <c r="G1027"/>
  <c r="G1011"/>
  <c r="G1000"/>
  <c r="F46" i="1"/>
  <c r="F50"/>
  <c r="F54"/>
  <c r="F56"/>
  <c r="F62"/>
  <c r="F70"/>
  <c r="F76"/>
  <c r="F98"/>
  <c r="F106"/>
  <c r="F114"/>
  <c r="F132"/>
  <c r="F138"/>
  <c r="F146"/>
  <c r="F156"/>
  <c r="F160"/>
  <c r="F172"/>
  <c r="F206"/>
  <c r="F224"/>
  <c r="F228"/>
  <c r="F232"/>
  <c r="F236"/>
  <c r="F242"/>
  <c r="F250"/>
  <c r="F256"/>
  <c r="F260"/>
  <c r="F266"/>
  <c r="F272"/>
  <c r="F282"/>
  <c r="F295"/>
  <c r="F299"/>
  <c r="F307"/>
  <c r="F321"/>
  <c r="F331"/>
  <c r="F343"/>
  <c r="F359"/>
  <c r="F365"/>
  <c r="F379"/>
  <c r="F387"/>
  <c r="F393"/>
  <c r="F397"/>
  <c r="F399"/>
  <c r="F417"/>
  <c r="F422"/>
  <c r="F428"/>
  <c r="F444"/>
  <c r="F462"/>
  <c r="F474"/>
  <c r="F484"/>
  <c r="F488"/>
  <c r="F506"/>
  <c r="F520"/>
  <c r="F526"/>
  <c r="F534"/>
  <c r="F542"/>
  <c r="F546"/>
  <c r="F548"/>
  <c r="F560"/>
  <c r="F568"/>
  <c r="F576"/>
  <c r="F586"/>
  <c r="F590"/>
  <c r="F592"/>
  <c r="F604"/>
  <c r="F608"/>
  <c r="F610"/>
  <c r="F622"/>
  <c r="F634"/>
  <c r="F648"/>
  <c r="F657"/>
  <c r="F801"/>
  <c r="F887"/>
  <c r="D235" i="27"/>
  <c r="H24" i="3"/>
  <c r="D13" i="30"/>
  <c r="H1398" i="37"/>
  <c r="H1390"/>
  <c r="H1366"/>
  <c r="H1334"/>
  <c r="H1304"/>
  <c r="H1442"/>
  <c r="H248" i="3"/>
  <c r="G247"/>
  <c r="G243"/>
  <c r="H242"/>
  <c r="H1234" i="37"/>
  <c r="H1218"/>
  <c r="H1208"/>
  <c r="H1164"/>
  <c r="H1126"/>
  <c r="H1078"/>
  <c r="H1062"/>
  <c r="H1044"/>
  <c r="H1000"/>
  <c r="L163" i="3"/>
  <c r="J163"/>
  <c r="K161"/>
  <c r="I161"/>
  <c r="L159"/>
  <c r="K158"/>
  <c r="I158"/>
  <c r="H1562" i="37"/>
  <c r="G1562"/>
  <c r="G1557"/>
  <c r="H1557"/>
  <c r="G1547"/>
  <c r="H1547"/>
  <c r="G1537"/>
  <c r="H1537"/>
  <c r="G1527"/>
  <c r="H1527"/>
  <c r="G1516"/>
  <c r="H1516"/>
  <c r="G1480"/>
  <c r="H1480"/>
  <c r="G622"/>
  <c r="H622"/>
  <c r="G610"/>
  <c r="H610"/>
  <c r="G598"/>
  <c r="H598"/>
  <c r="G592"/>
  <c r="H592"/>
  <c r="G583"/>
  <c r="H583"/>
  <c r="G578"/>
  <c r="H578"/>
  <c r="G561"/>
  <c r="H561"/>
  <c r="G556"/>
  <c r="H556"/>
  <c r="G543"/>
  <c r="H543"/>
  <c r="G534"/>
  <c r="H534"/>
  <c r="G527"/>
  <c r="H527"/>
  <c r="G517"/>
  <c r="H517"/>
  <c r="G508"/>
  <c r="H508"/>
  <c r="G499"/>
  <c r="H499"/>
  <c r="G487"/>
  <c r="H487"/>
  <c r="G481"/>
  <c r="H481"/>
  <c r="G472"/>
  <c r="H472"/>
  <c r="G467"/>
  <c r="H467"/>
  <c r="G453"/>
  <c r="H453"/>
  <c r="G445"/>
  <c r="H445"/>
  <c r="C587"/>
  <c r="K155" i="3"/>
  <c r="G514" i="37"/>
  <c r="H514"/>
  <c r="G476"/>
  <c r="H476"/>
  <c r="C456"/>
  <c r="J155" i="3"/>
  <c r="G450" i="37"/>
  <c r="H450"/>
  <c r="C129"/>
  <c r="H129" s="1"/>
  <c r="K160" i="3"/>
  <c r="N160"/>
  <c r="I157"/>
  <c r="H157" s="1"/>
  <c r="D4" i="37"/>
  <c r="E13" i="1"/>
  <c r="G619" i="37"/>
  <c r="H619"/>
  <c r="C570"/>
  <c r="J156" i="3"/>
  <c r="C567" i="37"/>
  <c r="M160" i="3"/>
  <c r="J160"/>
  <c r="G522" i="37"/>
  <c r="H522"/>
  <c r="G1490"/>
  <c r="H1490"/>
  <c r="B7" i="27"/>
  <c r="D50" i="30"/>
  <c r="D649" i="1"/>
  <c r="E649"/>
  <c r="D637" i="37" s="1"/>
  <c r="D347" i="1"/>
  <c r="D205"/>
  <c r="D171"/>
  <c r="D159"/>
  <c r="E347"/>
  <c r="E205"/>
  <c r="D195" i="37" s="1"/>
  <c r="E171" i="1"/>
  <c r="D161" i="37" s="1"/>
  <c r="E159" i="1"/>
  <c r="D339"/>
  <c r="D306"/>
  <c r="D145"/>
  <c r="H133" i="37"/>
  <c r="H125"/>
  <c r="D113" i="1"/>
  <c r="H109" i="37"/>
  <c r="D82" i="1"/>
  <c r="H88" i="37"/>
  <c r="H73"/>
  <c r="H69"/>
  <c r="H63"/>
  <c r="H57"/>
  <c r="H49"/>
  <c r="H36"/>
  <c r="E294" i="1"/>
  <c r="E138"/>
  <c r="D128" i="37" s="1"/>
  <c r="H128" s="1"/>
  <c r="E131" i="1"/>
  <c r="D121" i="37" s="1"/>
  <c r="H121" s="1"/>
  <c r="E58" i="1"/>
  <c r="D48" i="37" s="1"/>
  <c r="H48" s="1"/>
  <c r="D630" i="1"/>
  <c r="D572"/>
  <c r="E598"/>
  <c r="D586" i="37" s="1"/>
  <c r="G586" s="1"/>
  <c r="E585" i="1"/>
  <c r="D573" i="37" s="1"/>
  <c r="G573" s="1"/>
  <c r="E533" i="1"/>
  <c r="D461"/>
  <c r="H432" i="37"/>
  <c r="H423"/>
  <c r="H416"/>
  <c r="E487" i="1"/>
  <c r="D475" i="37" s="1"/>
  <c r="E474" i="1"/>
  <c r="D462" i="37" s="1"/>
  <c r="G462" s="1"/>
  <c r="E422" i="1"/>
  <c r="E519"/>
  <c r="D507" i="37" s="1"/>
  <c r="G507" s="1"/>
  <c r="H386"/>
  <c r="H235"/>
  <c r="H411"/>
  <c r="H333"/>
  <c r="H241"/>
  <c r="H226"/>
  <c r="H223"/>
  <c r="H46"/>
  <c r="H44"/>
  <c r="H41"/>
  <c r="H33"/>
  <c r="H25"/>
  <c r="H19"/>
  <c r="E96" i="36"/>
  <c r="D1380" i="37" s="1"/>
  <c r="E42" i="36"/>
  <c r="G1421" i="37"/>
  <c r="G1413"/>
  <c r="G1406"/>
  <c r="D96" i="36"/>
  <c r="G1385" i="37"/>
  <c r="G1373"/>
  <c r="D42" i="36"/>
  <c r="G1352" i="37"/>
  <c r="G1341"/>
  <c r="G1330"/>
  <c r="G1319"/>
  <c r="E12" i="36"/>
  <c r="D12"/>
  <c r="G1301" i="37"/>
  <c r="G1295"/>
  <c r="G1230"/>
  <c r="E236" i="27"/>
  <c r="E188"/>
  <c r="G1242" i="37"/>
  <c r="G1226"/>
  <c r="D204" i="27"/>
  <c r="G1191" i="37"/>
  <c r="G1182"/>
  <c r="D175" i="27"/>
  <c r="E123"/>
  <c r="D1109" i="37" s="1"/>
  <c r="E84" i="27"/>
  <c r="D1070" i="37" s="1"/>
  <c r="E75" i="27"/>
  <c r="E13"/>
  <c r="E18"/>
  <c r="D1004" i="37" s="1"/>
  <c r="G1155"/>
  <c r="G1140"/>
  <c r="G1133"/>
  <c r="D123" i="27"/>
  <c r="G1110" i="37"/>
  <c r="G1097"/>
  <c r="D84" i="27"/>
  <c r="D75"/>
  <c r="G1048" i="37"/>
  <c r="D18" i="27"/>
  <c r="G1033" i="37"/>
  <c r="G1021"/>
  <c r="G1005"/>
  <c r="E45" i="33"/>
  <c r="G1472" i="37"/>
  <c r="G1458"/>
  <c r="D13" i="33"/>
  <c r="E29"/>
  <c r="E175" i="27"/>
  <c r="F23" i="1"/>
  <c r="F29"/>
  <c r="F35"/>
  <c r="F43"/>
  <c r="F51"/>
  <c r="F59"/>
  <c r="F67"/>
  <c r="F73"/>
  <c r="F79"/>
  <c r="F83"/>
  <c r="F91"/>
  <c r="F119"/>
  <c r="F127"/>
  <c r="F131"/>
  <c r="F135"/>
  <c r="F139"/>
  <c r="F143"/>
  <c r="F165"/>
  <c r="F167"/>
  <c r="F177"/>
  <c r="F185"/>
  <c r="F195"/>
  <c r="F197"/>
  <c r="F211"/>
  <c r="F219"/>
  <c r="F225"/>
  <c r="F233"/>
  <c r="F239"/>
  <c r="F245"/>
  <c r="F247"/>
  <c r="F251"/>
  <c r="F259"/>
  <c r="F263"/>
  <c r="F275"/>
  <c r="F281"/>
  <c r="F294"/>
  <c r="F312"/>
  <c r="F326"/>
  <c r="F334"/>
  <c r="F340"/>
  <c r="F344"/>
  <c r="F348"/>
  <c r="F352"/>
  <c r="F360"/>
  <c r="F374"/>
  <c r="F384"/>
  <c r="F392"/>
  <c r="F396"/>
  <c r="F400"/>
  <c r="F402"/>
  <c r="F404"/>
  <c r="F406"/>
  <c r="F418"/>
  <c r="F423"/>
  <c r="F431"/>
  <c r="F435"/>
  <c r="F437"/>
  <c r="F449"/>
  <c r="F457"/>
  <c r="F465"/>
  <c r="F471"/>
  <c r="F475"/>
  <c r="F479"/>
  <c r="F481"/>
  <c r="F487"/>
  <c r="F493"/>
  <c r="F497"/>
  <c r="F499"/>
  <c r="F511"/>
  <c r="F519"/>
  <c r="F523"/>
  <c r="F529"/>
  <c r="F533"/>
  <c r="F539"/>
  <c r="F555"/>
  <c r="F573"/>
  <c r="F579"/>
  <c r="F585"/>
  <c r="F595"/>
  <c r="F599"/>
  <c r="F617"/>
  <c r="F631"/>
  <c r="F637"/>
  <c r="F690"/>
  <c r="F972"/>
  <c r="E145"/>
  <c r="D135" i="37" s="1"/>
  <c r="I24" i="3"/>
  <c r="D13" i="1"/>
  <c r="H1421" i="37"/>
  <c r="H1413"/>
  <c r="H1409"/>
  <c r="H1385"/>
  <c r="H1381"/>
  <c r="H1373"/>
  <c r="H1357"/>
  <c r="H1345"/>
  <c r="H1341"/>
  <c r="H1327"/>
  <c r="H1319"/>
  <c r="H1313"/>
  <c r="H1301"/>
  <c r="H1297"/>
  <c r="H1467"/>
  <c r="H1451"/>
  <c r="H1435"/>
  <c r="H243" i="3"/>
  <c r="G242"/>
  <c r="F242" s="1"/>
  <c r="B242" s="1"/>
  <c r="H1295" i="37"/>
  <c r="H1223"/>
  <c r="H1191"/>
  <c r="H1175"/>
  <c r="H1155"/>
  <c r="H1133"/>
  <c r="H1117"/>
  <c r="H1097"/>
  <c r="H1079"/>
  <c r="H1071"/>
  <c r="H1055"/>
  <c r="H1037"/>
  <c r="H1033"/>
  <c r="H1027"/>
  <c r="H1021"/>
  <c r="H1011"/>
  <c r="H1005"/>
  <c r="K163" i="3"/>
  <c r="I163"/>
  <c r="L161"/>
  <c r="J161"/>
  <c r="K159"/>
  <c r="I159"/>
  <c r="L158"/>
  <c r="J158"/>
  <c r="F157"/>
  <c r="B157" s="1"/>
  <c r="K16"/>
  <c r="G16"/>
  <c r="I15"/>
  <c r="K14"/>
  <c r="G14"/>
  <c r="I13"/>
  <c r="K12"/>
  <c r="G12"/>
  <c r="I11"/>
  <c r="K10"/>
  <c r="G10"/>
  <c r="I9"/>
  <c r="K8"/>
  <c r="G432" i="37"/>
  <c r="G416"/>
  <c r="G408"/>
  <c r="G406"/>
  <c r="G388"/>
  <c r="G386"/>
  <c r="G382"/>
  <c r="G376"/>
  <c r="G368"/>
  <c r="G354"/>
  <c r="G348"/>
  <c r="G332"/>
  <c r="G320"/>
  <c r="G310"/>
  <c r="G296"/>
  <c r="G288"/>
  <c r="G284"/>
  <c r="G272"/>
  <c r="G262"/>
  <c r="G256"/>
  <c r="G250"/>
  <c r="G246"/>
  <c r="G240"/>
  <c r="G232"/>
  <c r="G226"/>
  <c r="G222"/>
  <c r="G218"/>
  <c r="G214"/>
  <c r="G196"/>
  <c r="G162"/>
  <c r="G150"/>
  <c r="G146"/>
  <c r="G136"/>
  <c r="G128"/>
  <c r="G122"/>
  <c r="G104"/>
  <c r="G96"/>
  <c r="G88"/>
  <c r="G66"/>
  <c r="G60"/>
  <c r="G52"/>
  <c r="G48"/>
  <c r="G46"/>
  <c r="G44"/>
  <c r="G40"/>
  <c r="G36"/>
  <c r="G4"/>
  <c r="N156" i="3"/>
  <c r="R155"/>
  <c r="M162"/>
  <c r="N155"/>
  <c r="L156"/>
  <c r="G437" i="37"/>
  <c r="G425"/>
  <c r="G423"/>
  <c r="G419"/>
  <c r="G411"/>
  <c r="G407"/>
  <c r="G395"/>
  <c r="G393"/>
  <c r="G391"/>
  <c r="G389"/>
  <c r="G385"/>
  <c r="G381"/>
  <c r="G373"/>
  <c r="G363"/>
  <c r="G349"/>
  <c r="G341"/>
  <c r="G337"/>
  <c r="G333"/>
  <c r="G329"/>
  <c r="G323"/>
  <c r="G315"/>
  <c r="G301"/>
  <c r="G271"/>
  <c r="G265"/>
  <c r="G253"/>
  <c r="G249"/>
  <c r="G241"/>
  <c r="G237"/>
  <c r="G235"/>
  <c r="G229"/>
  <c r="G223"/>
  <c r="G215"/>
  <c r="G209"/>
  <c r="G201"/>
  <c r="G187"/>
  <c r="G185"/>
  <c r="G175"/>
  <c r="G167"/>
  <c r="G157"/>
  <c r="G155"/>
  <c r="G133"/>
  <c r="G129"/>
  <c r="G125"/>
  <c r="G121"/>
  <c r="G117"/>
  <c r="G109"/>
  <c r="G81"/>
  <c r="G73"/>
  <c r="G69"/>
  <c r="G63"/>
  <c r="G57"/>
  <c r="G49"/>
  <c r="G41"/>
  <c r="G33"/>
  <c r="G25"/>
  <c r="G19"/>
  <c r="G13"/>
  <c r="C1521" l="1"/>
  <c r="K59" i="42"/>
  <c r="F598" i="1"/>
  <c r="G475" i="37"/>
  <c r="F58" i="1"/>
  <c r="C1125" i="37"/>
  <c r="F139" i="27"/>
  <c r="C1222" i="37"/>
  <c r="F236" i="27"/>
  <c r="C1420" i="37"/>
  <c r="F136" i="36"/>
  <c r="I1438" i="37"/>
  <c r="C1466"/>
  <c r="J50" i="42"/>
  <c r="C1137" i="37"/>
  <c r="F151" i="27"/>
  <c r="C1174" i="37"/>
  <c r="F188" i="27"/>
  <c r="C1241" i="37"/>
  <c r="F255" i="27"/>
  <c r="C1405" i="37"/>
  <c r="F121" i="36"/>
  <c r="J46" i="42"/>
  <c r="I1436" i="37"/>
  <c r="I1440"/>
  <c r="G256" i="3" s="1"/>
  <c r="F256" s="1"/>
  <c r="B256" s="1"/>
  <c r="D1450" i="37"/>
  <c r="K49" i="42"/>
  <c r="E12" i="33"/>
  <c r="D1466" i="37"/>
  <c r="K50" i="42"/>
  <c r="C1004" i="37"/>
  <c r="F18" i="27"/>
  <c r="C1070" i="37"/>
  <c r="F84" i="27"/>
  <c r="D999" i="37"/>
  <c r="C1161"/>
  <c r="D174" i="27"/>
  <c r="G245" i="3"/>
  <c r="F175" i="27"/>
  <c r="D1174" i="37"/>
  <c r="H247" i="3"/>
  <c r="F247" s="1"/>
  <c r="B247" s="1"/>
  <c r="D1296" i="37"/>
  <c r="E148" i="36"/>
  <c r="K43" i="42"/>
  <c r="C1380" i="37"/>
  <c r="F96" i="36"/>
  <c r="D1326" i="37"/>
  <c r="K44" i="42"/>
  <c r="D410" i="37"/>
  <c r="E421" i="1"/>
  <c r="C449" i="37"/>
  <c r="F461" i="1"/>
  <c r="D521" i="37"/>
  <c r="E532" i="1"/>
  <c r="C618" i="37"/>
  <c r="F630" i="1"/>
  <c r="D283" i="37"/>
  <c r="E293" i="1"/>
  <c r="C72" i="37"/>
  <c r="F82" i="1"/>
  <c r="C103" i="37"/>
  <c r="F113" i="1"/>
  <c r="C295" i="37"/>
  <c r="F306" i="1"/>
  <c r="D336" i="37"/>
  <c r="E346" i="1"/>
  <c r="C161" i="37"/>
  <c r="F171" i="1"/>
  <c r="C336" i="37"/>
  <c r="D346" i="1"/>
  <c r="F347"/>
  <c r="C637" i="37"/>
  <c r="F649" i="1"/>
  <c r="D3" i="37"/>
  <c r="E12" i="1"/>
  <c r="C1478" i="37"/>
  <c r="D49" i="30"/>
  <c r="C1221" i="37"/>
  <c r="F235" i="27"/>
  <c r="G1496" i="37"/>
  <c r="H1496"/>
  <c r="D13" i="27"/>
  <c r="D293" i="1"/>
  <c r="H161" i="3"/>
  <c r="F161" s="1"/>
  <c r="B161" s="1"/>
  <c r="F243"/>
  <c r="B243" s="1"/>
  <c r="H4" i="37"/>
  <c r="H156" i="3"/>
  <c r="F156" s="1"/>
  <c r="B156" s="1"/>
  <c r="H160"/>
  <c r="F160" s="1"/>
  <c r="B160" s="1"/>
  <c r="H462" i="37"/>
  <c r="H475"/>
  <c r="H507"/>
  <c r="H573"/>
  <c r="H586"/>
  <c r="C3"/>
  <c r="D12" i="1"/>
  <c r="F13"/>
  <c r="D1161" i="37"/>
  <c r="H245" i="3"/>
  <c r="E174" i="27"/>
  <c r="C1434" i="37"/>
  <c r="D12" i="33"/>
  <c r="C1061" i="37"/>
  <c r="H19" i="3"/>
  <c r="D74" i="27"/>
  <c r="J53" i="42"/>
  <c r="F75" i="27"/>
  <c r="C1109" i="37"/>
  <c r="F123" i="27"/>
  <c r="D1061" i="37"/>
  <c r="I19" i="3"/>
  <c r="K53" i="42"/>
  <c r="E74" i="27"/>
  <c r="D1060" i="37" s="1"/>
  <c r="C1190"/>
  <c r="G248" i="3"/>
  <c r="F248" s="1"/>
  <c r="B248" s="1"/>
  <c r="F204" i="27"/>
  <c r="D1222" i="37"/>
  <c r="E235" i="27"/>
  <c r="D1221" i="37" s="1"/>
  <c r="C1296"/>
  <c r="D148" i="36"/>
  <c r="J43" i="42"/>
  <c r="F12" i="36"/>
  <c r="C1326" i="37"/>
  <c r="F42" i="36"/>
  <c r="J44" i="42"/>
  <c r="C560" i="37"/>
  <c r="F572" i="1"/>
  <c r="D532"/>
  <c r="C135" i="37"/>
  <c r="F145" i="1"/>
  <c r="C328" i="37"/>
  <c r="F339" i="1"/>
  <c r="D149" i="37"/>
  <c r="E158" i="1"/>
  <c r="C149" i="37"/>
  <c r="G26" i="3"/>
  <c r="F26" s="1"/>
  <c r="F159" i="1"/>
  <c r="D158"/>
  <c r="C195" i="37"/>
  <c r="F205" i="1"/>
  <c r="C1515" i="37"/>
  <c r="K58" i="42"/>
  <c r="G567" i="37"/>
  <c r="H567"/>
  <c r="G570"/>
  <c r="H570"/>
  <c r="G456"/>
  <c r="H456"/>
  <c r="G587"/>
  <c r="H587"/>
  <c r="G1508"/>
  <c r="H1508"/>
  <c r="H159" i="3"/>
  <c r="F159" s="1"/>
  <c r="B159" s="1"/>
  <c r="H163"/>
  <c r="F163" s="1"/>
  <c r="B163" s="1"/>
  <c r="D421" i="1"/>
  <c r="H158" i="3"/>
  <c r="F158" s="1"/>
  <c r="B158" s="1"/>
  <c r="H162"/>
  <c r="F162" s="1"/>
  <c r="B162" s="1"/>
  <c r="H155"/>
  <c r="F155" s="1"/>
  <c r="B155" s="1"/>
  <c r="H1521" i="37" l="1"/>
  <c r="G1521"/>
  <c r="G1420"/>
  <c r="H1420"/>
  <c r="G1125"/>
  <c r="H1125"/>
  <c r="G1405"/>
  <c r="H1405"/>
  <c r="G1241"/>
  <c r="H1241"/>
  <c r="H1137"/>
  <c r="G1137"/>
  <c r="E12" i="27"/>
  <c r="B26" i="3"/>
  <c r="C520" i="37"/>
  <c r="D641" i="1"/>
  <c r="F532"/>
  <c r="G560" i="37"/>
  <c r="H560"/>
  <c r="G1190"/>
  <c r="H1190"/>
  <c r="C2"/>
  <c r="D413" i="1"/>
  <c r="F12"/>
  <c r="D1433" i="37"/>
  <c r="K48" i="42"/>
  <c r="G1450" i="37"/>
  <c r="H1450"/>
  <c r="C148"/>
  <c r="F158" i="1"/>
  <c r="D283"/>
  <c r="D284" s="1"/>
  <c r="D148" i="37"/>
  <c r="E283" i="1"/>
  <c r="E284" s="1"/>
  <c r="D274" i="37" s="1"/>
  <c r="C1432"/>
  <c r="F148" i="36"/>
  <c r="J47" i="42"/>
  <c r="G1109" i="37"/>
  <c r="H1109"/>
  <c r="C1433"/>
  <c r="J48" i="42"/>
  <c r="D1160" i="37"/>
  <c r="E173" i="27"/>
  <c r="D1159" i="37" s="1"/>
  <c r="C282"/>
  <c r="F293" i="1"/>
  <c r="D408"/>
  <c r="C1514" i="37"/>
  <c r="G252" i="3"/>
  <c r="F252" s="1"/>
  <c r="B252" s="1"/>
  <c r="K57" i="42"/>
  <c r="D2" i="37"/>
  <c r="E413" i="1"/>
  <c r="H336" i="37"/>
  <c r="G336"/>
  <c r="H161"/>
  <c r="G161"/>
  <c r="H295"/>
  <c r="G295"/>
  <c r="H103"/>
  <c r="G103"/>
  <c r="H72"/>
  <c r="G72"/>
  <c r="H283"/>
  <c r="G283"/>
  <c r="G618"/>
  <c r="H618"/>
  <c r="G521"/>
  <c r="H521"/>
  <c r="G449"/>
  <c r="H449"/>
  <c r="H410"/>
  <c r="G410"/>
  <c r="G1380"/>
  <c r="H1380"/>
  <c r="D1432"/>
  <c r="K47" i="42"/>
  <c r="C1160" i="37"/>
  <c r="F174" i="27"/>
  <c r="D173"/>
  <c r="D998" i="37"/>
  <c r="H227" i="3"/>
  <c r="K52" i="42"/>
  <c r="C409" i="37"/>
  <c r="F421" i="1"/>
  <c r="D640"/>
  <c r="G1515" i="37"/>
  <c r="H1515"/>
  <c r="H195"/>
  <c r="G195"/>
  <c r="H149"/>
  <c r="G149"/>
  <c r="H328"/>
  <c r="G328"/>
  <c r="H135"/>
  <c r="G135"/>
  <c r="G1326"/>
  <c r="H1326"/>
  <c r="B29" i="42"/>
  <c r="G1296" i="37"/>
  <c r="G260" i="3"/>
  <c r="F260" s="1"/>
  <c r="B260" s="1"/>
  <c r="H1296" i="37"/>
  <c r="G1222"/>
  <c r="H1222"/>
  <c r="C1060"/>
  <c r="F74" i="27"/>
  <c r="G1061" i="37"/>
  <c r="H1061"/>
  <c r="G1434"/>
  <c r="H1434"/>
  <c r="H3"/>
  <c r="G3"/>
  <c r="C999"/>
  <c r="D12" i="27"/>
  <c r="F13"/>
  <c r="G1221" i="37"/>
  <c r="H1221"/>
  <c r="B33" i="42"/>
  <c r="G1478" i="37"/>
  <c r="H1478"/>
  <c r="G251" i="3"/>
  <c r="F251" s="1"/>
  <c r="B251" s="1"/>
  <c r="G637" i="37"/>
  <c r="H637"/>
  <c r="C335"/>
  <c r="F346" i="1"/>
  <c r="D409"/>
  <c r="D335" i="37"/>
  <c r="E409" i="1"/>
  <c r="D398" i="37" s="1"/>
  <c r="D282"/>
  <c r="E408" i="1"/>
  <c r="D397" i="37" s="1"/>
  <c r="D520"/>
  <c r="E641" i="1"/>
  <c r="D629" i="37" s="1"/>
  <c r="D409"/>
  <c r="E640" i="1"/>
  <c r="D628" i="37" s="1"/>
  <c r="G1174"/>
  <c r="H1174"/>
  <c r="G1161"/>
  <c r="H1161"/>
  <c r="G1070"/>
  <c r="H1070"/>
  <c r="G1004"/>
  <c r="H1004"/>
  <c r="G1466"/>
  <c r="H1466"/>
  <c r="F245" i="3"/>
  <c r="B245" s="1"/>
  <c r="G999" i="37" l="1"/>
  <c r="H999"/>
  <c r="G1060"/>
  <c r="H1060"/>
  <c r="C398"/>
  <c r="F409" i="1"/>
  <c r="H335" i="37"/>
  <c r="G335"/>
  <c r="K8"/>
  <c r="N3" i="3"/>
  <c r="L12" i="37"/>
  <c r="L11"/>
  <c r="C998"/>
  <c r="F12" i="27"/>
  <c r="J52" i="42"/>
  <c r="G227" i="3"/>
  <c r="F227" s="1"/>
  <c r="G231"/>
  <c r="F231" s="1"/>
  <c r="B231" s="1"/>
  <c r="C628" i="37"/>
  <c r="F640" i="1"/>
  <c r="H409" i="37"/>
  <c r="G409"/>
  <c r="C1159"/>
  <c r="F173" i="27"/>
  <c r="G1160" i="37"/>
  <c r="H1160"/>
  <c r="H1514"/>
  <c r="G1514"/>
  <c r="G1432"/>
  <c r="H1432"/>
  <c r="C274"/>
  <c r="F284" i="1"/>
  <c r="G520" i="37"/>
  <c r="H520"/>
  <c r="G250" i="3"/>
  <c r="F250" s="1"/>
  <c r="G259"/>
  <c r="F259" s="1"/>
  <c r="K3"/>
  <c r="L5" i="37"/>
  <c r="K5"/>
  <c r="D402"/>
  <c r="E644" i="1"/>
  <c r="C397" i="37"/>
  <c r="F408" i="1"/>
  <c r="H282" i="37"/>
  <c r="G282"/>
  <c r="G1433"/>
  <c r="H1433"/>
  <c r="G257" i="3"/>
  <c r="F257" s="1"/>
  <c r="B257" s="1"/>
  <c r="D273" i="37"/>
  <c r="E285" i="1"/>
  <c r="D275" i="37" s="1"/>
  <c r="E414" i="1"/>
  <c r="E415" s="1"/>
  <c r="D404" i="37" s="1"/>
  <c r="C273"/>
  <c r="F283" i="1"/>
  <c r="D285"/>
  <c r="D414"/>
  <c r="D415" s="1"/>
  <c r="H148" i="37"/>
  <c r="G148"/>
  <c r="C402"/>
  <c r="D644" i="1"/>
  <c r="F413"/>
  <c r="H2" i="37"/>
  <c r="G2"/>
  <c r="C629"/>
  <c r="F641" i="1"/>
  <c r="G629" i="37" l="1"/>
  <c r="H629"/>
  <c r="C632"/>
  <c r="F644" i="1"/>
  <c r="J39" i="42"/>
  <c r="C275" i="37"/>
  <c r="F285" i="1"/>
  <c r="H273" i="37"/>
  <c r="G273"/>
  <c r="C404"/>
  <c r="F415" i="1"/>
  <c r="C403" i="37"/>
  <c r="H21" i="3"/>
  <c r="D416" i="1"/>
  <c r="F414"/>
  <c r="D645"/>
  <c r="D403" i="37"/>
  <c r="E416" i="1"/>
  <c r="D405" i="37" s="1"/>
  <c r="I21" i="3"/>
  <c r="E645" i="1"/>
  <c r="E646" s="1"/>
  <c r="G254" i="3"/>
  <c r="F254" s="1"/>
  <c r="G255"/>
  <c r="F255" s="1"/>
  <c r="B255" s="1"/>
  <c r="D632" i="37"/>
  <c r="K39" i="42"/>
  <c r="F249" i="3"/>
  <c r="E33" i="42" s="1"/>
  <c r="B250" i="3"/>
  <c r="H274" i="37"/>
  <c r="G274"/>
  <c r="G1159"/>
  <c r="H1159"/>
  <c r="G628"/>
  <c r="H628"/>
  <c r="B227" i="3"/>
  <c r="H398" i="37"/>
  <c r="G398"/>
  <c r="H402"/>
  <c r="G402"/>
  <c r="H397"/>
  <c r="G397"/>
  <c r="F258" i="3"/>
  <c r="E29" i="42" s="1"/>
  <c r="B259" i="3"/>
  <c r="B27" i="42"/>
  <c r="G998" i="37"/>
  <c r="H998"/>
  <c r="G232" i="3" s="1"/>
  <c r="F232" s="1"/>
  <c r="B232" s="1"/>
  <c r="F253" l="1"/>
  <c r="E31" i="42" s="1"/>
  <c r="B254" i="3"/>
  <c r="D634" i="37"/>
  <c r="K41" i="42"/>
  <c r="D633" i="37"/>
  <c r="E647" i="1"/>
  <c r="E650" s="1"/>
  <c r="D638" i="37" s="1"/>
  <c r="K40" i="42"/>
  <c r="C633" i="37"/>
  <c r="F645" i="1"/>
  <c r="J40" i="42"/>
  <c r="D647" i="1"/>
  <c r="C405" i="37"/>
  <c r="F416" i="1"/>
  <c r="H403" i="37"/>
  <c r="G403"/>
  <c r="H404"/>
  <c r="G404"/>
  <c r="F226" i="3"/>
  <c r="E27" i="42" s="1"/>
  <c r="D646" i="1"/>
  <c r="M3" i="3"/>
  <c r="L3" i="37"/>
  <c r="K3"/>
  <c r="H275"/>
  <c r="G275"/>
  <c r="G632"/>
  <c r="H632"/>
  <c r="C635" l="1"/>
  <c r="F647" i="1"/>
  <c r="J42" i="42"/>
  <c r="D651" i="1"/>
  <c r="C634" i="37"/>
  <c r="D650" i="1"/>
  <c r="J41" i="42"/>
  <c r="F646" i="1"/>
  <c r="H405" i="37"/>
  <c r="G405"/>
  <c r="G633"/>
  <c r="H633"/>
  <c r="D635"/>
  <c r="E651" i="1"/>
  <c r="D639" i="37" s="1"/>
  <c r="K42" i="42"/>
  <c r="G634" i="37" l="1"/>
  <c r="H634"/>
  <c r="G635"/>
  <c r="H635"/>
  <c r="C638"/>
  <c r="F650" i="1"/>
  <c r="C639" i="37"/>
  <c r="F651" i="1"/>
  <c r="H153" i="3"/>
  <c r="B25" i="42" l="1"/>
  <c r="J3" i="3" s="1"/>
  <c r="G639" i="37"/>
  <c r="H639"/>
  <c r="G638"/>
  <c r="K34" s="1"/>
  <c r="H638"/>
  <c r="G153" i="3"/>
  <c r="F153" s="1"/>
  <c r="L2" i="37" l="1"/>
  <c r="K2"/>
  <c r="L35"/>
  <c r="K35"/>
  <c r="B153" i="3"/>
  <c r="J6" i="42"/>
  <c r="F7" i="3" s="1"/>
  <c r="B7" s="1"/>
  <c r="H154"/>
  <c r="G154" s="1"/>
  <c r="F154" s="1"/>
  <c r="B154" s="1"/>
  <c r="J13"/>
  <c r="H6"/>
  <c r="F6" s="1"/>
  <c r="J8"/>
  <c r="J9"/>
  <c r="H10"/>
  <c r="L10"/>
  <c r="J11"/>
  <c r="H12"/>
  <c r="L12"/>
  <c r="H14"/>
  <c r="L14"/>
  <c r="J15"/>
  <c r="H16"/>
  <c r="L16"/>
  <c r="G20"/>
  <c r="I20"/>
  <c r="H8"/>
  <c r="L8"/>
  <c r="H9"/>
  <c r="L9"/>
  <c r="J10"/>
  <c r="H11"/>
  <c r="L11"/>
  <c r="J12"/>
  <c r="L13"/>
  <c r="J14"/>
  <c r="H15"/>
  <c r="L15"/>
  <c r="J16"/>
  <c r="H20"/>
  <c r="J20"/>
  <c r="G21"/>
  <c r="F21" s="1"/>
  <c r="B21" s="1"/>
  <c r="G23"/>
  <c r="F23" s="1"/>
  <c r="G18"/>
  <c r="F18" s="1"/>
  <c r="G19"/>
  <c r="F19" s="1"/>
  <c r="B19" s="1"/>
  <c r="G24"/>
  <c r="F24" s="1"/>
  <c r="B24" s="1"/>
  <c r="L34" i="37"/>
  <c r="F8" i="3" l="1"/>
  <c r="B8" s="1"/>
  <c r="F15"/>
  <c r="B15" s="1"/>
  <c r="F9"/>
  <c r="B9" s="1"/>
  <c r="F22"/>
  <c r="F2" s="1"/>
  <c r="B23"/>
  <c r="F20"/>
  <c r="B20" s="1"/>
  <c r="F16"/>
  <c r="B16" s="1"/>
  <c r="F10"/>
  <c r="B10" s="1"/>
  <c r="F13"/>
  <c r="B13" s="1"/>
  <c r="B18"/>
  <c r="B6"/>
  <c r="F11"/>
  <c r="B11" s="1"/>
  <c r="F14"/>
  <c r="B14" s="1"/>
  <c r="F12"/>
  <c r="B12" s="1"/>
  <c r="F25"/>
  <c r="E25" i="42" s="1"/>
  <c r="F17" i="3" l="1"/>
  <c r="F4"/>
  <c r="F3" l="1"/>
  <c r="H35" i="42" s="1"/>
  <c r="L36" i="37" l="1"/>
  <c r="K36"/>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<sst xmlns="http://schemas.openxmlformats.org/spreadsheetml/2006/main" count="4830" uniqueCount="4276">
  <si>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</si>
  <si>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</si>
  <si>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</si>
  <si>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</si>
  <si>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</si>
  <si>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</si>
  <si>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</si>
  <si>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</si>
  <si>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</si>
  <si>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</si>
  <si>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</si>
  <si>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</si>
  <si>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AOP 423 mora biti jednak zbroju AOP-a 796 do 798 u oba stupca podataka. Dopušteno je odstupanje od 1 kn zbog zaokruživanja</t>
  </si>
  <si>
    <t>4.0.9.</t>
  </si>
  <si>
    <t>Primljeni zajmovi od tuzemnih trgovačkih društava izvan javnog sektora</t>
  </si>
  <si>
    <t>Primljeni zajmovi od tuzemnih obrtnika</t>
  </si>
  <si>
    <t>Primljeni zajmovi od inozemnih trgovačkih društava</t>
  </si>
  <si>
    <t>Primljeni zajmovi od inozemnih obrtnika</t>
  </si>
  <si>
    <t>Primljeni zajmovi od državnog proračuna</t>
  </si>
  <si>
    <t>Primljeni zajmovi od županijskih proračuna</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</si>
  <si>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</si>
  <si>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</si>
  <si>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</si>
  <si>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</si>
  <si>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</si>
  <si>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</si>
  <si>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</si>
  <si>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</si>
  <si>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</si>
  <si>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</si>
  <si>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</si>
  <si>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</si>
  <si>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</si>
  <si>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</si>
  <si>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</si>
  <si>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</si>
  <si>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</si>
  <si>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</si>
  <si>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</si>
  <si>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</si>
  <si>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</si>
  <si>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</si>
  <si>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</si>
  <si>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</si>
  <si>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</si>
  <si>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</si>
  <si>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</si>
  <si>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Zbroj AOP-a: 932 do 933 je samo dio AOP-a 600 i mora biti manji ili jednak njemu u oba stupca podataka</t>
  </si>
  <si>
    <t>Zbroj AOP-a: 934 do 936 je samo dio AOP-a 601 i mora biti manji ili jednak njemu u oba stupca podataka</t>
  </si>
  <si>
    <t>AOP 937 je samo dio AOP-a 602 i mora biti manji ili jednak njemu u oba stupca podataka</t>
  </si>
  <si>
    <t>Popravak satova i nakita</t>
  </si>
  <si>
    <t>Ostali smještaj</t>
  </si>
  <si>
    <t>Šifra</t>
  </si>
  <si>
    <t xml:space="preserve">Zatezne kamate </t>
  </si>
  <si>
    <t>Ostali nespomenuti financijski rashodi</t>
  </si>
  <si>
    <t>Cestovni prijevoz robe</t>
  </si>
  <si>
    <t>Cjevovodni transport</t>
  </si>
  <si>
    <t>Središnje bankarstvo</t>
  </si>
  <si>
    <t>Ostalo kreditno posredovanje</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</si>
  <si>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</si>
  <si>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</si>
  <si>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</si>
  <si>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</si>
  <si>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</si>
  <si>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</si>
  <si>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</si>
  <si>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</si>
  <si>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</si>
  <si>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VP163</t>
  </si>
  <si>
    <t>VP162</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</si>
  <si>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</si>
  <si>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</si>
  <si>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</si>
  <si>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</si>
  <si>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</si>
  <si>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</si>
  <si>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</si>
  <si>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</si>
  <si>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</si>
  <si>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</si>
  <si>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</si>
  <si>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</si>
  <si>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</si>
  <si>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</si>
  <si>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</si>
  <si>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</si>
  <si>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</si>
  <si>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</si>
  <si>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</si>
  <si>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</si>
  <si>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</si>
  <si>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</si>
  <si>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</si>
  <si>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</si>
  <si>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</si>
  <si>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</si>
  <si>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</si>
  <si>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</si>
  <si>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</si>
  <si>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</si>
  <si>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</si>
  <si>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</si>
  <si>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</si>
  <si>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</si>
  <si>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</si>
  <si>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</si>
  <si>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</si>
  <si>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Kazne, penali i naknade štete (AOP 256 do 260)</t>
  </si>
  <si>
    <t>3835</t>
  </si>
  <si>
    <t>384</t>
  </si>
  <si>
    <t>Prijenosi EU sredstava subjektima izvan općeg proračuna (AOP 262+263)</t>
  </si>
  <si>
    <t>3841</t>
  </si>
  <si>
    <t xml:space="preserve">Tekući prijenosi EU sredstava subjektima izvan općeg proračuna </t>
  </si>
  <si>
    <t>3842</t>
  </si>
  <si>
    <t xml:space="preserve">Kapitalni prijenosi EU sredstava subjektima izvan općeg proračuna </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</si>
  <si>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</si>
  <si>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</si>
  <si>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</si>
  <si>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</si>
  <si>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</si>
  <si>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</si>
  <si>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</si>
  <si>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</si>
  <si>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</si>
  <si>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</si>
  <si>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</si>
  <si>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</si>
  <si>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</si>
  <si>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MINISTARSTVO ZDRAVLJA</t>
  </si>
  <si>
    <t>MINISTARSTVO SOCIJALNE POLITIKE I MLADIH</t>
  </si>
  <si>
    <t>DRŽAVNI URED ZA OBNOVU I STAMBENO ZBRINJAVANJE</t>
  </si>
  <si>
    <t>Kamate za primljene zajmove od inozemnih trgovačkih društava</t>
  </si>
  <si>
    <t>Kamate za primljene zajmove od državnog proračuna</t>
  </si>
  <si>
    <t>4.1.0.</t>
  </si>
  <si>
    <t xml:space="preserve">Razlika AOP znaka 233 i 237 u Bilanci mora biti jednaka AOP oznaci 637 ili 638 u PR-RAS-u (ako je negativna, tada 638 po apsolutnoj vrijednosti). </t>
  </si>
  <si>
    <t>Vrijednost na AOP oznaci 268 mora biti manja ili jednaka AOP-u 099. Ako je AOP 268 veći kontrola javlja pogrešku.</t>
  </si>
  <si>
    <t>Vrijednost na AOP oznaci 267 mora biti manja ili jednaka AOP-u 098. Ako je AOP 261 veći kontrola javlja pogrešku.</t>
  </si>
  <si>
    <t>Vrijednost na AOP oznaci 265 mora biti manja ili jednaka AOP-u 096. Ako je AOP 265 veći kontrola javlja pogrešku.</t>
  </si>
  <si>
    <t>Vrijednost na AOP oznaci 266 mora biti manja ili jednaka AOP-u 097. Ako je AOP 266 veći kontrola javlja pogrešku.</t>
  </si>
  <si>
    <t>Vrijednost na AOP oznaci 264 mora biti manja ili jednaka AOP-u 095. Ako je AOP 264 veći kontrola javlja pogrešku.</t>
  </si>
  <si>
    <t>Vrijednost na AOP oznaci 263 mora biti manja ili jednaka AOP-u 094. Ako je AOP 263 veći kontrola javlja pogrešku.</t>
  </si>
  <si>
    <t>Vrijednost na AOP oznaci 262 mora biti manja ili jednaka AOP-u 092. Ako je AOP 262 veći kontrola javlja pogrešku.</t>
  </si>
  <si>
    <t>Vrijednost na AOP oznaci 261 mora biti manja ili jednaka AOP-u 091. Ako je AOP 261 veći kontrola javlja pogrešku.</t>
  </si>
  <si>
    <t>Vrijednost na AOP oznaci 257 mora biti manja ili jednaka AOP-u 087. Ako je AOP 257 veći kontrola javlja pogrešku.</t>
  </si>
  <si>
    <t>Otplata glavnice primljenih kredita i zajmova od kreditnih i ostalih financijskih institucija izvan javnog sektora (AOP 598 do 603)</t>
  </si>
  <si>
    <t>Otplata glavnice primljenih zajmova od ostalih tuzemnih financijskih institucija izvan javnog sektora</t>
  </si>
  <si>
    <t>Otplata glavnice primljenih zajmova od trgovačkih društava i obrtnika izvan javnog sektora (AOP 605 do 608)</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</si>
  <si>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</si>
  <si>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</si>
  <si>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</si>
  <si>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</si>
  <si>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</si>
  <si>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</si>
  <si>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</si>
  <si>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</si>
  <si>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</si>
  <si>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</si>
  <si>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</si>
  <si>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</si>
  <si>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</si>
  <si>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</si>
  <si>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</si>
  <si>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</si>
  <si>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</si>
  <si>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</si>
  <si>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</si>
  <si>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</si>
  <si>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</si>
  <si>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</si>
  <si>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</si>
  <si>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</si>
  <si>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</si>
  <si>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</si>
  <si>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</si>
  <si>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</si>
  <si>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</si>
  <si>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</si>
  <si>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</si>
  <si>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</si>
  <si>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</si>
  <si>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</si>
  <si>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</si>
  <si>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</si>
  <si>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</si>
  <si>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</si>
  <si>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</si>
  <si>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</si>
  <si>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</si>
  <si>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</si>
  <si>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</si>
  <si>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</si>
  <si>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</si>
  <si>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</si>
  <si>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</si>
  <si>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</si>
  <si>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</si>
  <si>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</si>
  <si>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</si>
  <si>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</si>
  <si>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</si>
  <si>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</si>
  <si>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</si>
  <si>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</si>
  <si>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</si>
  <si>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</si>
  <si>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</si>
  <si>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</si>
  <si>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</si>
  <si>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</si>
  <si>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</si>
  <si>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</si>
  <si>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</si>
  <si>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</si>
  <si>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</si>
  <si>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Iznajmljivanje i davanje u zakup (lea­sing) opreme za rekreaciju i sport</t>
  </si>
  <si>
    <t>Manjak prihoda i primitaka - preneseni (AOP 406-405+630-629)</t>
  </si>
  <si>
    <t>Višak prihoda i primitaka raspoloživ u sljedećem razdoblju (AOP 633+635-634-636)</t>
  </si>
  <si>
    <t>Manjak prihoda i primitaka za pokriće u sljedećem razdoblju (AOP 634+636-633-635)</t>
  </si>
  <si>
    <t>Kamate za primljene zajmove od županijskih proračuna</t>
  </si>
  <si>
    <t>Kamate za primljene zajmove od gradskih proračuna</t>
  </si>
  <si>
    <t>Kamate za primljene zajmove od općinskih proračuna</t>
  </si>
  <si>
    <t>Kamate za primljene zajmove od HZMO-a, HZZ-a, HZZO-a</t>
  </si>
  <si>
    <t>Prihodi od kamata na dane zajmove ostalim izvanproračunskim korisnicima državnog proračuna</t>
  </si>
  <si>
    <t>(potpis zakonskog predstavnika)</t>
  </si>
  <si>
    <t>&lt;–––– Povratak na naslovnu</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</si>
  <si>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</si>
  <si>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</si>
  <si>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</si>
  <si>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</si>
  <si>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</si>
  <si>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</si>
  <si>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</si>
  <si>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</si>
  <si>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</si>
  <si>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</si>
  <si>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</si>
  <si>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</si>
  <si>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Razina 41</t>
    </r>
    <r>
      <rPr>
        <sz val="8"/>
        <rFont val="Arial"/>
        <family val="2"/>
        <charset val="238"/>
      </rPr>
      <t xml:space="preserve"> (od 2016. godine)</t>
    </r>
    <r>
      <rPr>
        <sz val="8"/>
        <rFont val="Arial"/>
        <charset val="238"/>
      </rPr>
      <t xml:space="preserve">
- </t>
    </r>
    <r>
      <rPr>
        <b/>
        <sz val="8"/>
        <rFont val="Arial"/>
        <family val="2"/>
        <charset val="238"/>
      </rPr>
      <t xml:space="preserve">za </t>
    </r>
    <r>
      <rPr>
        <b/>
        <sz val="8"/>
        <rFont val="Arial"/>
        <charset val="238"/>
      </rPr>
      <t>kvartale i polugodište</t>
    </r>
    <r>
      <rPr>
        <sz val="8"/>
        <rFont val="Arial"/>
        <charset val="238"/>
      </rPr>
      <t xml:space="preserve"> (I.-III., I.-VI. i I.-IX.) predaje obrasce PR-RAS i Obveze
- </t>
    </r>
    <r>
      <rPr>
        <b/>
        <sz val="8"/>
        <rFont val="Arial"/>
        <family val="2"/>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</si>
  <si>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Razina 21</t>
    </r>
    <r>
      <rPr>
        <sz val="8"/>
        <rFont val="Arial"/>
        <family val="2"/>
        <charset val="238"/>
      </rPr>
      <t xml:space="preserve"> (od 2016. godine)</t>
    </r>
    <r>
      <rPr>
        <b/>
        <sz val="8"/>
        <rFont val="Arial"/>
        <charset val="238"/>
      </rPr>
      <t xml:space="preserve">
</t>
    </r>
    <r>
      <rPr>
        <sz val="8"/>
        <rFont val="Arial"/>
        <charset val="238"/>
      </rPr>
      <t>-</t>
    </r>
    <r>
      <rPr>
        <b/>
        <sz val="8"/>
        <rFont val="Arial"/>
        <family val="2"/>
        <charset val="238"/>
      </rPr>
      <t xml:space="preserve"> za k</t>
    </r>
    <r>
      <rPr>
        <b/>
        <sz val="8"/>
        <rFont val="Arial"/>
        <charset val="238"/>
      </rPr>
      <t>vartale</t>
    </r>
    <r>
      <rPr>
        <sz val="8"/>
        <rFont val="Arial"/>
        <charset val="238"/>
      </rPr>
      <t xml:space="preserve"> (prvi i treći kvartal) predaje samo obrazac PR-RAS
- </t>
    </r>
    <r>
      <rPr>
        <b/>
        <sz val="8"/>
        <rFont val="Arial"/>
        <family val="2"/>
        <charset val="238"/>
      </rPr>
      <t>za pol</t>
    </r>
    <r>
      <rPr>
        <b/>
        <sz val="8"/>
        <rFont val="Arial"/>
        <charset val="238"/>
      </rPr>
      <t>ugodište</t>
    </r>
    <r>
      <rPr>
        <sz val="8"/>
        <rFont val="Arial"/>
        <charset val="238"/>
      </rPr>
      <t xml:space="preserve"> predaje obrasce PR-RAS i Obveze,
- </t>
    </r>
    <r>
      <rPr>
        <b/>
        <sz val="8"/>
        <rFont val="Arial"/>
        <family val="2"/>
        <charset val="238"/>
      </rPr>
      <t>na go</t>
    </r>
    <r>
      <rPr>
        <b/>
        <sz val="8"/>
        <rFont val="Arial"/>
        <charset val="238"/>
      </rPr>
      <t>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</si>
  <si>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23</t>
    </r>
    <r>
      <rPr>
        <sz val="8"/>
        <rFont val="Arial"/>
        <family val="2"/>
        <charset val="238"/>
      </rPr>
      <t xml:space="preserve"> (od 2016. godine)</t>
    </r>
    <r>
      <rPr>
        <sz val="8"/>
        <rFont val="Arial"/>
        <charset val="238"/>
      </rPr>
      <t xml:space="preserve">
- </t>
    </r>
    <r>
      <rPr>
        <b/>
        <sz val="8"/>
        <rFont val="Arial"/>
        <family val="2"/>
        <charset val="238"/>
      </rPr>
      <t>za kvartale</t>
    </r>
    <r>
      <rPr>
        <sz val="8"/>
        <rFont val="Arial"/>
        <family val="2"/>
        <charset val="238"/>
      </rPr>
      <t xml:space="preserve"> ne predaje ništa, nema konsolidacije,
- </t>
    </r>
    <r>
      <rPr>
        <b/>
        <sz val="8"/>
        <rFont val="Arial"/>
        <family val="2"/>
        <charset val="238"/>
      </rPr>
      <t>za polugodište</t>
    </r>
    <r>
      <rPr>
        <b/>
        <sz val="8"/>
        <rFont val="Arial"/>
        <charset val="238"/>
      </rPr>
      <t xml:space="preserve"> </t>
    </r>
    <r>
      <rPr>
        <sz val="8"/>
        <rFont val="Arial"/>
        <family val="2"/>
        <charset val="238"/>
      </rPr>
      <t>(I.-VI.</t>
    </r>
    <r>
      <rPr>
        <sz val="8"/>
        <rFont val="Arial"/>
        <charset val="238"/>
      </rPr>
      <t xml:space="preserve">) predaje obrasce PR-RAS i Obveze
- </t>
    </r>
    <r>
      <rPr>
        <b/>
        <sz val="8"/>
        <rFont val="Arial"/>
        <family val="2"/>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 </t>
    </r>
    <r>
      <rPr>
        <b/>
        <sz val="8"/>
        <color indexed="12"/>
        <rFont val="Arial"/>
        <family val="2"/>
        <charset val="238"/>
      </rPr>
      <t>Obveznici koji nemaju korisnika za konsolidaciju dužni su predati dvije Excel datoteke koje, iako imaju identične financijske podatke, imaju različite razine, tj. predati i konsolidirani i nekonsolidirani izvještaj.</t>
    </r>
  </si>
  <si>
    <t>Oznaku razdjela upisuju samo obveznici razine 11 i 12, dok sve ostale razine u polje razdjel upisuju nulu.</t>
  </si>
  <si>
    <r>
      <t>Razine 31</t>
    </r>
    <r>
      <rPr>
        <sz val="8"/>
        <rFont val="Arial"/>
        <family val="2"/>
        <charset val="238"/>
      </rPr>
      <t xml:space="preserve"> (od 2016. godine)</t>
    </r>
    <r>
      <rPr>
        <b/>
        <sz val="8"/>
        <rFont val="Arial"/>
        <charset val="238"/>
      </rPr>
      <t xml:space="preserve">
</t>
    </r>
    <r>
      <rPr>
        <sz val="8"/>
        <rFont val="Arial"/>
        <charset val="238"/>
      </rPr>
      <t xml:space="preserve">- za </t>
    </r>
    <r>
      <rPr>
        <b/>
        <sz val="8"/>
        <rFont val="Arial"/>
        <family val="2"/>
        <charset val="238"/>
      </rPr>
      <t>kvartale</t>
    </r>
    <r>
      <rPr>
        <sz val="8"/>
        <rFont val="Arial"/>
        <charset val="238"/>
      </rPr>
      <t xml:space="preserve"> (prvi i treći kvartal) predaje samo obrazac PR-RAS
- za </t>
    </r>
    <r>
      <rPr>
        <b/>
        <sz val="8"/>
        <rFont val="Arial"/>
        <family val="2"/>
        <charset val="238"/>
      </rPr>
      <t>polugodište</t>
    </r>
    <r>
      <rPr>
        <sz val="8"/>
        <rFont val="Arial"/>
        <charset val="238"/>
      </rPr>
      <t xml:space="preserve"> predaje obrasce PR-RAS i Obveze
- na </t>
    </r>
    <r>
      <rPr>
        <b/>
        <sz val="8"/>
        <rFont val="Arial"/>
        <family val="2"/>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</si>
  <si>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Razine 42</t>
    </r>
    <r>
      <rPr>
        <sz val="8"/>
        <rFont val="Arial"/>
        <family val="2"/>
        <charset val="238"/>
      </rPr>
      <t xml:space="preserve"> (od 2016. godine)</t>
    </r>
    <r>
      <rPr>
        <b/>
        <sz val="8"/>
        <rFont val="Arial"/>
        <charset val="238"/>
      </rPr>
      <t xml:space="preserve">
</t>
    </r>
    <r>
      <rPr>
        <sz val="8"/>
        <rFont val="Arial"/>
        <charset val="238"/>
      </rPr>
      <t xml:space="preserve">- </t>
    </r>
    <r>
      <rPr>
        <b/>
        <sz val="8"/>
        <rFont val="Arial"/>
        <family val="2"/>
        <charset val="238"/>
      </rPr>
      <t>za kvartale</t>
    </r>
    <r>
      <rPr>
        <sz val="8"/>
        <rFont val="Arial"/>
        <charset val="238"/>
      </rPr>
      <t xml:space="preserve"> (prvi i treći kvartal) predaje samo obrazac PR-RAS
-</t>
    </r>
    <r>
      <rPr>
        <b/>
        <sz val="8"/>
        <rFont val="Arial"/>
        <family val="2"/>
        <charset val="238"/>
      </rPr>
      <t xml:space="preserve"> za polugodište</t>
    </r>
    <r>
      <rPr>
        <sz val="8"/>
        <rFont val="Arial"/>
        <charset val="238"/>
      </rPr>
      <t xml:space="preserve"> predaje obrasce PR-RAS i Obveze
- </t>
    </r>
    <r>
      <rPr>
        <b/>
        <sz val="8"/>
        <rFont val="Arial"/>
        <family val="2"/>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</si>
  <si>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Ako je u obrascu Bilanca AOP 233 veći od 237 tada AOP 637 u PR-RAS-u mora biti jednak razlici AOP oznaka 233 i 237 iz Bilance, a AOP 638 mora biti nula. Ako je u Bilanci AOP 237 veći od 233 tada AOP 638 u PR-RAS-u mora biti jednak razlici AOP oznaka 237 i 233 iz Bilance, a AOP 637 mora biti nula. Ova kontrola vrijedi za obje godine osim u slučaju kada je u PR-RAS obrascu kolana prethodne godine nepopunjena. Dopuštena je razlika od 1kn zbog zaokruživanja.</t>
  </si>
  <si>
    <r>
      <t xml:space="preserve">Razina </t>
    </r>
    <r>
      <rPr>
        <b/>
        <sz val="8"/>
        <rFont val="Arial"/>
        <charset val="238"/>
      </rPr>
      <t>11 ne smije imati popunjene AOP oznake:</t>
    </r>
    <r>
      <rPr>
        <sz val="8"/>
        <rFont val="Arial"/>
        <charset val="238"/>
      </rPr>
      <t xml:space="preserve"> 003 do 023, 025 do 030, 032 do 034, 041 do 046, 136, 201, 234, 235, 241, 242, 412 do 414, 428 do 430, 434, 435, 450, 451, 454 do 457, 460, 470, 473, 475 do 479, 491, 492, 496, 497, 509, 512, 518, 521 do 525, 539 do 541, 545, 546, 562, 565, 570, 571, 581, 584, 586 do 590, 602, 603, 607, 608, 618, 620, 623, 626, 675, 666, 687, 691, 693, 734 do 736. Ako je na bilo kojoj od ovih AOP oznaka upisan iznos, a obrazac je razine 11, kontrola javlja grešku i obrazac je neispravan. Samo neki korisnici mogu iznimno popunjavati neke AOP oznake. Kontrole za njihov RKP to dopuštaju.</t>
    </r>
  </si>
  <si>
    <r>
      <t xml:space="preserve">Razina </t>
    </r>
    <r>
      <rPr>
        <b/>
        <sz val="8"/>
        <rFont val="Arial"/>
        <charset val="238"/>
      </rPr>
      <t>12 ne smije imati popunjene AOP oznake:</t>
    </r>
    <r>
      <rPr>
        <sz val="8"/>
        <rFont val="Arial"/>
        <charset val="238"/>
      </rPr>
      <t xml:space="preserve"> 003 do 023, 025 do 030, 032 do 034, 136, 234, 235, 412 do 414, 428 do 430, 434, 435, 449 do 451, 454 do 457, 460, 477 do 479, 509, 512, 518, 521 do 525, 539 do 541, 545, 546, 562, 565, 569 do 571, 581, 584, 588 do 590, 618 do 620, 623, 626, 687, 689, 691, 693. Ako je na bilo kojoj od ovih AOP oznaka upisan iznos, a obrazac je razine 12, kontrola javlja grešku i obrazac je neispravan. Samo neki korisnici mogu iznimno popunjavati neke AOP oznake. Kontrole za njihov RKP to dopuštaju.</t>
    </r>
  </si>
  <si>
    <t>Ako je iznos na AOP-u 181 veći od nule, a iznosi na AOP-u 681 (autorski honorari), AOP-u 682 (ugovori o djelu) i na AOP-u 683 (usluge agencija, studentskog servisa (prijepisi, prijevodi i drugo)) su jednaki nuli, provjerite AOP-e 681, 682 i 683. Ako su njihovi iznosi stvarno toliki, zanemarite ovu kontrolu.</t>
  </si>
  <si>
    <t>Ako je iznos na AOP-u 596 veći od nule, a iznos na AOP-u 927 (otplata glavnice primljenih zajmova od trgovačkih društava u javnom sektoru - dugoročnih) je jednak nuli, provjerite AOP 927. Ako je njegov iznos stvarno toliki, zanemarite ovu kontrolu.</t>
  </si>
  <si>
    <t>Ako je iznos na AOP-u 602 veći od nule, a iznos na AOP-u 937 (otplata glavnice primljenih zajmova od inozemnih osiguravajućih društava - dugoročnih) je jednak nuli, provjerite AOP 937. Ako je njegov iznos stvarno toliki, zanemarite ovu kontrolu.</t>
  </si>
  <si>
    <t>Samo AOP pozicije 224 i 225 koji mogu biti i negativne. Ako ova kontrola javlja pogrešku znači da je upisana negativna vrijednost u neku drugu AOP poziciju gdje to nije dopušteno.</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</si>
  <si>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</si>
  <si>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</si>
  <si>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</si>
  <si>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</si>
  <si>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</si>
  <si>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</si>
  <si>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</si>
  <si>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</si>
  <si>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</si>
  <si>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</si>
  <si>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</si>
  <si>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</si>
  <si>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</si>
  <si>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</si>
  <si>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</si>
  <si>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</si>
  <si>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</si>
  <si>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obojane su blijedosivom bojom.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10000 pojavit će se tekst "&gt;&gt;100".</t>
    </r>
  </si>
  <si>
    <t>Trgovina na malo novinama, papirnatom robom i pisaćim priborom u specijaliziranim prodavaonicama</t>
  </si>
  <si>
    <t>Omogućen je unos mjesečnih Obveza i za razinu 11. Nova Bilanca za 2015. još nije ugrađena u obrazac.</t>
  </si>
  <si>
    <t>4.0.8.</t>
  </si>
  <si>
    <t>Ako je iznos na AOP-u 113 veći od nule, a iznosi na AOP-u 674 (sufinanciranje cijene usluge, participacije i slično) i na AOP-u 675 (dopunsko zdravstveno osiguranje) su jednaki nuli, provjerite AOP-e 674 i 675.</t>
  </si>
  <si>
    <t>Kapitalne pomoći iz općinskih proračuna</t>
  </si>
  <si>
    <t>Povrat zajmova danih kreditnim institucijama u javnom sektoru</t>
  </si>
  <si>
    <t>dio 25,26</t>
  </si>
  <si>
    <t>254</t>
  </si>
  <si>
    <t>256</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</si>
  <si>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</si>
  <si>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</si>
  <si>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</si>
  <si>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</si>
  <si>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</si>
  <si>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</si>
  <si>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</si>
  <si>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</si>
  <si>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</si>
  <si>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</si>
  <si>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</si>
  <si>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</si>
  <si>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</si>
  <si>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</si>
  <si>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</si>
  <si>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</si>
  <si>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</si>
  <si>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</si>
  <si>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</si>
  <si>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</si>
  <si>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</si>
  <si>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</si>
  <si>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</si>
  <si>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</si>
  <si>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</si>
  <si>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</si>
  <si>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</si>
  <si>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</si>
  <si>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</si>
  <si>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</si>
  <si>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</si>
  <si>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</si>
  <si>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</si>
  <si>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</si>
  <si>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</si>
  <si>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</si>
  <si>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</si>
  <si>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</si>
  <si>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</si>
  <si>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</si>
  <si>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Primljeni zajmovi od tuzemnih obrtnika - dugoročni</t>
  </si>
  <si>
    <t>Otplata glavnice primljenih zajmova od tuzemnih obrtnika – dugoročnih</t>
  </si>
  <si>
    <t>Ostvareno u izvještajnom razdoblju prethodne godine</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</si>
  <si>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</si>
  <si>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</si>
  <si>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</si>
  <si>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</si>
  <si>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</si>
  <si>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</si>
  <si>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</si>
  <si>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</si>
  <si>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</si>
  <si>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</si>
  <si>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</si>
  <si>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</si>
  <si>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</si>
  <si>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</si>
  <si>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Proizvodnja ležajeva, prijenosnika te prijenosnih i pogonskih elemenata</t>
  </si>
  <si>
    <t>Proizvodnja peći i plamenika</t>
  </si>
  <si>
    <t>AOP 505 mora biti jednak zbroju AOP-a: 870+871 u oba stupca podataka. Dopušteno je odstupanje od 1kn zbog zaokruživanja.</t>
  </si>
  <si>
    <t>AOP 872 je samo dio AOP-a 517 i mora biti manji ili jednak njemu u oba stupca podataka</t>
  </si>
  <si>
    <t>Zbroj AOP-a: 874+875 je samo dio AOP-a 527 i mora biti manji ili jednak njemu u oba stupca podataka</t>
  </si>
  <si>
    <t>Zbroj AOP-a: 876+877 je samo dio AOP-a 530 i mora biti manji ili jednak njemu u oba stupca podataka</t>
  </si>
  <si>
    <t>Zbroj AOP-a: 878+879 je samo dio AOP-a 531 i mora biti manji ili jednak njemu u oba stupca podataka</t>
  </si>
  <si>
    <t>Prelazak na Referentnu stranicu ––––&gt;</t>
  </si>
  <si>
    <t>NE</t>
  </si>
  <si>
    <t>U ___________________________________ dana _________________ 20____ godine.</t>
  </si>
  <si>
    <t>Ostale djelatnosti socijalne skrbi sa smještajem</t>
  </si>
  <si>
    <t>Obveze
(VP 159)</t>
  </si>
  <si>
    <t>4.2.1.</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</si>
  <si>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</si>
  <si>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</si>
  <si>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AOP 684 je samo dio AOP-a 187 i mora biti manji ili jednak njemu u oba stupca podataka</t>
  </si>
  <si>
    <t>AOP 685 je samo dio AOP-a 188 i mora biti manji ili jednak njemu u oba stupca podataka</t>
  </si>
  <si>
    <t>AOP 196 mora biti jednak zbroju AOP-a: 686+687 u oba stupca podataka. Dopušteno je odstupanje od 1kn zbog zaokruživanja.</t>
  </si>
  <si>
    <t>AOP 197 mora biti jednak zbroju AOP-a: 688+689 u oba stupca podataka. Dopušteno je odstupanje od 1kn zbog zaokruživanja.</t>
  </si>
  <si>
    <t>AOP 198 mora biti jednak zbroju AOP-a: 690+691 u oba stupca podataka. Dopušteno je odstupanje od 1kn zbog zaokruživanja.</t>
  </si>
  <si>
    <t>AOP 199 mora biti jednak zbroju AOP-a: 692+693 u oba stupca podataka. Dopušteno je odstupanje od 1kn zbog zaokruživanja.</t>
  </si>
  <si>
    <t>AOP 201 mora biti jednak zbroju AOP-a: 694 do 697 u oba stupca podataka. Dopušteno je odstupanje od 1kn zbog zaokruživanja.</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</si>
  <si>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</si>
  <si>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</si>
  <si>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</si>
  <si>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</si>
  <si>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</si>
  <si>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103+108+116)</t>
  </si>
  <si>
    <t>Upravne i administrativne pristojbe (AOP 104 do 107)</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</si>
  <si>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</si>
  <si>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</si>
  <si>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</si>
  <si>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</si>
  <si>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</si>
  <si>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</si>
  <si>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Rudarstvo, mineralni resursi i ostala mineralna goriva</t>
  </si>
  <si>
    <t>0442</t>
  </si>
  <si>
    <t xml:space="preserve">Proizvodnja </t>
  </si>
  <si>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</si>
  <si>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</si>
  <si>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</si>
  <si>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</si>
  <si>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</si>
  <si>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</si>
  <si>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</si>
  <si>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</si>
  <si>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</si>
  <si>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</si>
  <si>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</si>
  <si>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</si>
  <si>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</si>
  <si>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</si>
  <si>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</si>
  <si>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</si>
  <si>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</si>
  <si>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</si>
  <si>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</si>
  <si>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</si>
  <si>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</si>
  <si>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</si>
  <si>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</si>
  <si>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</si>
  <si>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</si>
  <si>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</si>
  <si>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</si>
  <si>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</si>
  <si>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</si>
  <si>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</si>
  <si>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</si>
  <si>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</si>
  <si>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OPIS1
mjesečni</t>
  </si>
  <si>
    <t>OPIS2
kvartal</t>
  </si>
  <si>
    <t>OPIS3
godina</t>
  </si>
  <si>
    <t>OPIS4
na dan</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</si>
  <si>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</si>
  <si>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</si>
  <si>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</si>
  <si>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</si>
  <si>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</si>
  <si>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</si>
  <si>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</si>
  <si>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</si>
  <si>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</si>
  <si>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</si>
  <si>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</si>
  <si>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</si>
  <si>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</si>
  <si>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</si>
  <si>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</si>
  <si>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</si>
  <si>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 (AOP 133)</t>
  </si>
  <si>
    <t>6731</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</si>
  <si>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</si>
  <si>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</si>
  <si>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</si>
  <si>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</si>
  <si>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</si>
  <si>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</si>
  <si>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</si>
  <si>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</si>
  <si>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</si>
  <si>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</si>
  <si>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</si>
  <si>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Povrat zajmova danih međunarodnim organizacijama</t>
  </si>
  <si>
    <t>Usluge medicinskih centara i centara za majčinstvo</t>
  </si>
  <si>
    <t>0734</t>
  </si>
  <si>
    <t>Usluge centara za njegu i oporavak</t>
  </si>
  <si>
    <t>DRŽAVNI URED ZA UPRAVLJANJE DRŽAVNOM IMOVINOM</t>
  </si>
  <si>
    <t>Prihodi od kamata na dane zajmove HZMO-u, HZZ-u i HZZO-u</t>
  </si>
  <si>
    <t>Tekuće pomoći izvanproračunskim korisnicima županijskih, gradskih i općinskih proračuna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</si>
  <si>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</si>
  <si>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</si>
  <si>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</si>
  <si>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</si>
  <si>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</si>
  <si>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</si>
  <si>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</si>
  <si>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</si>
  <si>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</si>
  <si>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</si>
  <si>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</si>
  <si>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</si>
  <si>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</si>
  <si>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</si>
  <si>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</si>
  <si>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</si>
  <si>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</si>
  <si>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</si>
  <si>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</si>
  <si>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</si>
  <si>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</si>
  <si>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</si>
  <si>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</si>
  <si>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</si>
  <si>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Pomoći od inozemnih vlada (AOP 049+050)</t>
  </si>
  <si>
    <t>Pomoći od međunarodnih organizacija te institucija i tijela EU (AOP 052 do 055)</t>
  </si>
  <si>
    <t>Tekuće pomoći od institucija i tijela EU</t>
  </si>
  <si>
    <t>Kapitalne pomoći od institucija i tijela EU</t>
  </si>
  <si>
    <t>Trgovina na veliko drvom, građevinskim materijalom i sanitarnom opremom</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</si>
  <si>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</si>
  <si>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</si>
  <si>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</si>
  <si>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</si>
  <si>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</si>
  <si>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</si>
  <si>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</si>
  <si>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</si>
  <si>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</si>
  <si>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</si>
  <si>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</si>
  <si>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</si>
  <si>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</si>
  <si>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</si>
  <si>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</si>
  <si>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</si>
  <si>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</si>
  <si>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</si>
  <si>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</si>
  <si>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</si>
  <si>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</si>
  <si>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</si>
  <si>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</si>
  <si>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</si>
  <si>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</si>
  <si>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</si>
  <si>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</si>
  <si>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</si>
  <si>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</si>
  <si>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</si>
  <si>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</si>
  <si>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</si>
  <si>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</si>
  <si>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</si>
  <si>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</si>
  <si>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</si>
  <si>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</si>
  <si>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</si>
  <si>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</si>
  <si>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Strateške zalihe</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</si>
  <si>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</si>
  <si>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</si>
  <si>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</si>
  <si>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</si>
  <si>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</si>
  <si>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</si>
  <si>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</si>
  <si>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Kapitalne pomoći (AOP 265 do 267)</t>
  </si>
  <si>
    <t>Povećanje zaliha proizvodnje i gotovih proizvoda (AOP 269-268)</t>
  </si>
  <si>
    <t xml:space="preserve">Smanjenje zaliha proizvodnje i gotovih proizvoda (AOP 268-269) </t>
  </si>
  <si>
    <t>Ukupni rashodi poslovanja (AOP 147-270+271)</t>
  </si>
  <si>
    <t xml:space="preserve">VIŠAK PRIHODA POSLOVANJA (AOP 001-272) </t>
  </si>
  <si>
    <t>MANJAK PRIHODA POSLOVANJA (AOP 272-001)</t>
  </si>
  <si>
    <t>9671</t>
  </si>
  <si>
    <t>Obračunati prihodi iz proračuna za financiranje redovne djelatnosti proračunskih korisnika</t>
  </si>
  <si>
    <t>9673</t>
  </si>
  <si>
    <t>Obračunati prihodi od HZZO-a na temelju ugovornih obveza</t>
  </si>
  <si>
    <t>Prihodi od prodaje nefinancijske imovine (AOP 282+294+327+331)</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</si>
  <si>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</si>
  <si>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</si>
  <si>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</si>
  <si>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</si>
  <si>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</si>
  <si>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</si>
  <si>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</si>
  <si>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Proizvodnja vina od grožđa</t>
  </si>
  <si>
    <t>Proizvodnja jabukovače i ostalih voćnih vina</t>
  </si>
  <si>
    <t>VRPOLJE</t>
  </si>
  <si>
    <t>VRSAR</t>
  </si>
  <si>
    <t>VUKA</t>
  </si>
  <si>
    <t>VUKOVAR</t>
  </si>
  <si>
    <t>ZABOK</t>
  </si>
  <si>
    <t>ZADAR</t>
  </si>
  <si>
    <t>ZAGORSKA SELA</t>
  </si>
  <si>
    <t>ZAGVOZD</t>
  </si>
  <si>
    <t>ZAŽABLJE</t>
  </si>
  <si>
    <t>ZDENCI</t>
  </si>
  <si>
    <t>ZEMUNIK DONJI</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</si>
  <si>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</si>
  <si>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</si>
  <si>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</si>
  <si>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</si>
  <si>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</si>
  <si>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</si>
  <si>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</si>
  <si>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</si>
  <si>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</si>
  <si>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</si>
  <si>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</si>
  <si>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</si>
  <si>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</si>
  <si>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</si>
  <si>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</si>
  <si>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</si>
  <si>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</si>
  <si>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</si>
  <si>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</si>
  <si>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</si>
  <si>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</si>
  <si>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</si>
  <si>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</si>
  <si>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</si>
  <si>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</si>
  <si>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</si>
  <si>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</si>
  <si>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</si>
  <si>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</si>
  <si>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</si>
  <si>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</si>
  <si>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</si>
  <si>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</si>
  <si>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</si>
  <si>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</si>
  <si>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</si>
  <si>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</si>
  <si>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</si>
  <si>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</si>
  <si>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</si>
  <si>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AOP 842 je samo dio AOP-a 485 i mora biti manji ili jednak njemu u oba stupca podataka</t>
  </si>
  <si>
    <t>Zbroj AOP-a: 843 do 845 je samo dio AOP-a 487 i mora biti manji ili jednak njemu u oba stupca podataka</t>
  </si>
  <si>
    <t>AOP 846 je samo dio AOP-a 488 i mora biti manji ili jednak njemu u oba stupca podataka</t>
  </si>
  <si>
    <t>Zbroj AOP-a: 847+848 je samo dio AOP-a 489 i mora biti manji ili jednak njemu u oba stupca podataka</t>
  </si>
  <si>
    <t>Zbroj AOP-a: 849 do 851 je samo dio AOP-a 490 i mora biti manji ili jednak njemu u oba stupca podataka</t>
  </si>
  <si>
    <t>AOP 852 je samo dio AOP-a 491 i mora biti manji ili jednak njemu u oba stupca podataka</t>
  </si>
  <si>
    <t>Zbroj AOP-a: 853+854 je samo dio AOP-a 492 i mora biti manji ili jednak njemu u oba stupca podataka</t>
  </si>
  <si>
    <t>AOP 855 je samo dio AOP-a 494 i mora biti manji ili jednak njemu u oba stupca podataka</t>
  </si>
  <si>
    <t>AOP 856 je samo dio AOP-a 495 i mora biti manji ili jednak njemu u oba stupca podataka</t>
  </si>
  <si>
    <t>AOP 857 je samo dio AOP-a 496 i mora biti manji ili jednak njemu u oba stupca podataka</t>
  </si>
  <si>
    <t>AOP 499 mora biti jednak zbroju AOP-a: 858+859 u oba stupca podataka. Dopušteno je odstupanje od 1kn zbog zaokruživanja.</t>
  </si>
  <si>
    <t>AOP 500 mora biti jednak zbroju AOP-a: 860+861 u oba stupca podataka. Dopušteno je odstupanje od 1kn zbog zaokruživanja.</t>
  </si>
  <si>
    <t>AOP 501 mora biti jednak zbroju AOP-a: 862+863 u oba stupca podataka. Dopušteno je odstupanje od 1kn zbog zaokruživanja.</t>
  </si>
  <si>
    <t>AOP 502 mora biti jednak zbroju AOP-a: 864+865 u oba stupca podataka. Dopušteno je odstupanje od 1kn zbog zaokruživanja.</t>
  </si>
  <si>
    <t>AOP 503 mora biti jednak zbroju AOP-a: 866+867 u oba stupca podataka. Dopušteno je odstupanje od 1kn zbog zaokruživanja.</t>
  </si>
  <si>
    <t>AOP 504 mora biti jednak zbroju AOP-a: 868+869 u oba stupca podataka. Dopušteno je odstupanje od 1kn zbog zaokruživanja.</t>
  </si>
  <si>
    <t>Obračunati prihodi od prodaje proizvoda i robe i pruženih usluga - nenaplaćeni</t>
  </si>
  <si>
    <t>PRIHODI I RASHODI OD NEFINANCIJSKE IMOVINE</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</si>
  <si>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</si>
  <si>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</si>
  <si>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</si>
  <si>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</si>
  <si>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</si>
  <si>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</si>
  <si>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</si>
  <si>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</si>
  <si>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</si>
  <si>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</si>
  <si>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</si>
  <si>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</si>
  <si>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</si>
  <si>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</si>
  <si>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</si>
  <si>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</si>
  <si>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</si>
  <si>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</si>
  <si>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</si>
  <si>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</si>
  <si>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</si>
  <si>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</si>
  <si>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</si>
  <si>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</si>
  <si>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</si>
  <si>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</si>
  <si>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</si>
  <si>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</si>
  <si>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</si>
  <si>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</si>
  <si>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</si>
  <si>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</si>
  <si>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</si>
  <si>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</si>
  <si>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</si>
  <si>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</si>
  <si>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</si>
  <si>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</si>
  <si>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</si>
  <si>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</si>
  <si>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</si>
  <si>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</si>
  <si>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</si>
  <si>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</si>
  <si>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Obveze za vrijednosne papire - tuzemne (AOP 179 do 184)</t>
  </si>
  <si>
    <t>Obveze za vrijednosne papire - inozemne (AOP 186 do 191)</t>
  </si>
  <si>
    <t>Obveze za kredite i zajmove (AOP 194+211)</t>
  </si>
  <si>
    <t>Obveze za kredite i zajmove - tuzemne (AOP 195 do 210)</t>
  </si>
  <si>
    <t>Obveze za kredite i zajmove - inozemne (AOP 212 do 220)</t>
  </si>
  <si>
    <t>Odgođeno plaćanje rashoda i prihodi budućih razdoblja (AOP 222+223)</t>
  </si>
  <si>
    <t>Vlastiti izvori (225+233-237+241+242+243)</t>
  </si>
  <si>
    <t>Vlastiti izvori i ispravak vlastitih izvora (AOP 226-229)</t>
  </si>
  <si>
    <t>Vlastiti izvori (AOP 227+228)</t>
  </si>
  <si>
    <t>Ispravak vlastitih izvora za obveze (AOP 230+231)</t>
  </si>
  <si>
    <t>Višak prihoda (AOP 234 do 236)</t>
  </si>
  <si>
    <t>Manjak prihoda (AOP 238 do 240)</t>
  </si>
  <si>
    <t>Izvanbilančni zapisi - aktiva (AOP 246)</t>
  </si>
  <si>
    <t>Povećanje obveza u izvještajnom razdoblju (AOP 003+004+013+014)</t>
  </si>
  <si>
    <t>Obveze za rashode poslovanja (AOP 005 do 012)</t>
  </si>
  <si>
    <t>Obveze za financijsku imovinu (AOP 015 do 019)</t>
  </si>
  <si>
    <t>Podmirene obveze u izvještajnom razdoblju (AOP 021+022+031+032)</t>
  </si>
  <si>
    <t>2016-03</t>
  </si>
  <si>
    <t>za razdoblje 1. siječnja do 31. ožujka 2016. godine</t>
  </si>
  <si>
    <t>2016-06</t>
  </si>
  <si>
    <t>za razdoblje 1. siječnja  do 30. lipnja 2016. godine</t>
  </si>
  <si>
    <t>2016-09</t>
  </si>
  <si>
    <t>za razdoblje 1. siječnja do 30. rujna 2016. godine</t>
  </si>
  <si>
    <t>2016-12</t>
  </si>
  <si>
    <t>za razdoblje 1. siječnja do 31. prosinca 2016. godine</t>
  </si>
  <si>
    <t>stanje na dan 31. prosinca 2016. godine</t>
  </si>
  <si>
    <t>za razdoblje 1. siječnja do 30. lipnja 2016. godine</t>
  </si>
  <si>
    <t>Obveze (VP 159)</t>
  </si>
  <si>
    <t>Dionice i udjeli u glavnici tuzemnih trgovačkih društva izvan javnog sektora</t>
  </si>
  <si>
    <t>Dionice i udjeli u glavnici inozemnih trgovačkih društava</t>
  </si>
  <si>
    <t>MINISTARSTVO UPRAVE</t>
  </si>
  <si>
    <t>AOP 094 mora biti jednak zbroju AOP-a: 667 do 673 u oba stupca podataka. Zbog zaokruživanja je dopuštena razlika od 1.</t>
  </si>
  <si>
    <t>Zbroj AOP-a: 674+675 je samo dio AOP-a 113 i mora biti manji ili jednak njemu u oba stupca podataka.</t>
  </si>
  <si>
    <t>AOP 057 mora biti jednak zbroju AOP-a: 652 do 655 u oba stupca podataka. Zbog zaokruživanja je dopuštena razlika od 1.</t>
  </si>
  <si>
    <t>AOP 058 mora biti jednak zbroju AOP-a: 656 do 659 u oba stupca podataka. Zbog zaokruživanja je dopuštena razlika od 1.</t>
  </si>
  <si>
    <t>AOP 060 mora biti jednak zbroju AOP-a: 660 do 662 u oba stupca podataka. Zbog zaokruživanja je dopuštena razlika od 1.</t>
  </si>
  <si>
    <t>AOP 061 mora biti jednak zbroju AOP-a: 663 do 665 u oba stupca podataka</t>
  </si>
  <si>
    <t>AOP 666 je samo dio AOP-a 079 i mora biti manji ili jednak njemu u oba stupca podataka</t>
  </si>
  <si>
    <t>Ako je iznos na AOP-u 187 veći od nule, a iznos na AOP-u 684 (naknade članovima predstavničkih i izvršnih tijela i upravnih vijeća) je jednak nuli, provjerite AOP 684. Ako je njegov iznos stvarno toliki, zanemarite ovu kontrolu.</t>
  </si>
  <si>
    <t>Ako je iznos na AOP-u 188 veći od nule, a iznos na AOP-u 685 (premije osiguranja zaposlenih) je jednak nuli, provjerite AOP 685. Ako je njegov iznos stvarno toliki, zanemarite ovu kontrolu.</t>
  </si>
  <si>
    <t>Ako je iznos na AOP-u 206 veći od nule, a iznosi na AOP-u 707 (kamate za primljene zajmove od tuzemnih trgovačkih društava izvan javnog sektora), AOP-u 708 (kamate za primljene zajmove od tuzemnih obrtnika) i na AOP-u 709 (kamate za primljene zajmove od inozemnih trgovačkih društava) su jednaki nuli, provjerite AOP-e 707, 708 i 709 Ako su njihovi iznosi stvarno toliki, zanemarite ovu kontrolu.</t>
  </si>
  <si>
    <t>Ako je iznos na AOP-u 212 veći od nule, a iznos na AOP-u 717 (diskont na izdane vrijednosne papire) je jednak nuli, provjerite AOP 717. Ako je njegov iznos stvarno toliki, zanemarite ovu kontrolu.</t>
  </si>
  <si>
    <t>Ako je iznos na AOP-u 246 veći od nule, a suma iznosa na AOP-ima 762 do 770 jednaki nuli, provjerite AOP-e 762 do 770. Ako su njihovi iznosi stvarno toliki, zanemarite ovu kontrolu.</t>
  </si>
  <si>
    <t>Ako je iznos na AOP-u 247 veći od nule, a suma iznosa na AOP-ima u 771 do 775 je jednaka nuli, provjerite AOP-e 771 do 775. Ako su njegovi iznosi stvarno toliki, zanemarite ovu kontrolu.</t>
  </si>
  <si>
    <t>Ako je iznos na AOP-u 250 veći od nule, a iznos na AOP-u 776 (tekuće donacije građanima i kućanstvima) je jednak nuli, provjerite AOP 776. Ako je njegov iznos stvarno toliki, zanemarite ovu kontrolu.</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</si>
  <si>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</si>
  <si>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r>
      <t xml:space="preserve">Imate li problema tehničke naravi s popunjavanjem obrasca, radom kontrola i slično, dostavite nam problematičnu Excel datoteku zajedno s Vašim kontakt podacima te podacima o programu koji i koju verziju koristite za popunjavanje na adresu e-pošte: </t>
    </r>
    <r>
      <rPr>
        <b/>
        <sz val="8"/>
        <color indexed="12"/>
        <rFont val="Arial"/>
        <family val="2"/>
        <charset val="238"/>
      </rPr>
      <t>rgfi@fina.hr</t>
    </r>
    <r>
      <rPr>
        <b/>
        <sz val="8"/>
        <rFont val="Arial"/>
        <family val="2"/>
        <charset val="238"/>
      </rPr>
      <t>.</t>
    </r>
  </si>
  <si>
    <t>Porez i prirez na dohodak od samostalnih djelatnosti</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</si>
  <si>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</si>
  <si>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</si>
  <si>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</si>
  <si>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</si>
  <si>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</si>
  <si>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</si>
  <si>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</si>
  <si>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</si>
  <si>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Porezi na međunarodnu trgovinu i transakcije (AOP 033+034)</t>
  </si>
  <si>
    <t>Ostali prihodi od poreza (AOP 036 do 038)</t>
  </si>
  <si>
    <t>Doprinosi (AOP 040+043+045)</t>
  </si>
  <si>
    <t xml:space="preserve">Doprinosi za zdravstveno osiguranje (AOP 041+042) </t>
  </si>
  <si>
    <t>Proizvodnja industrijskih plinova</t>
  </si>
  <si>
    <t>Proizvodnja koloranata i pigmenata</t>
  </si>
  <si>
    <t>Proizvodnja madraca</t>
  </si>
  <si>
    <t>Proizvodnja novca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</si>
  <si>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</si>
  <si>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</si>
  <si>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</si>
  <si>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</si>
  <si>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</si>
  <si>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</si>
  <si>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</si>
  <si>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Dani zajmovi ostalim izvanproračunskim korisnicima državnog proračuna</t>
  </si>
  <si>
    <t>Dani zajmovi izvanproračunskim korisnicima županijskih, gradskih i općinskih proračuna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</si>
  <si>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</si>
  <si>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</si>
  <si>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</si>
  <si>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</si>
  <si>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</si>
  <si>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</si>
  <si>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</si>
  <si>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</si>
  <si>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</si>
  <si>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</si>
  <si>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</si>
  <si>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</si>
  <si>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</si>
  <si>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</si>
  <si>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</si>
  <si>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</si>
  <si>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</si>
  <si>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</si>
  <si>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</si>
  <si>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</si>
  <si>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</si>
  <si>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</si>
  <si>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</si>
  <si>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</si>
  <si>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</si>
  <si>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</si>
  <si>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</si>
  <si>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</si>
  <si>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</si>
  <si>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</si>
  <si>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</si>
  <si>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</si>
  <si>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</si>
  <si>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</si>
  <si>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</si>
  <si>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</si>
  <si>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</si>
  <si>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</si>
  <si>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</si>
  <si>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</si>
  <si>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</si>
  <si>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</si>
  <si>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</si>
  <si>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</si>
  <si>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</si>
  <si>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Štavljenje i obrada kože; dorada i bojenje krzna</t>
  </si>
  <si>
    <t>Proizvodnja putnih i ručnih torba i slično, sedlarskih i remenarskih proizvoda</t>
  </si>
  <si>
    <t>M.P.</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</si>
  <si>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</si>
  <si>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</si>
  <si>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</si>
  <si>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</si>
  <si>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</si>
  <si>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</si>
  <si>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</si>
  <si>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</si>
  <si>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</si>
  <si>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</si>
  <si>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</si>
  <si>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</si>
  <si>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</si>
  <si>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</si>
  <si>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Naknade troškova osobama izvan radnog odnosa (AOP 185)</t>
  </si>
  <si>
    <t>Ostali nespomenuti rashodi poslovanja (AOP 187 do 193)</t>
  </si>
  <si>
    <t>Članarine i norme</t>
  </si>
  <si>
    <t>3296</t>
  </si>
  <si>
    <t>Troškovi sudskih postupaka</t>
  </si>
  <si>
    <t xml:space="preserve">Financijski rashodi (AOP 195+200+208) </t>
  </si>
  <si>
    <t>Kamate za izdane vrijednosne papire (AOP 196 do 199)</t>
  </si>
  <si>
    <t>Kamate za primljene kredite i zajmove (AOP 201 do 207)</t>
  </si>
  <si>
    <t>Ostali financijski rashodi (AOP 209 do 212)</t>
  </si>
  <si>
    <t>Subvencije (AOP 214+217)</t>
  </si>
  <si>
    <t>Subvencije trgovačkim društvima u javnom sektoru (AOP 215+216)</t>
  </si>
  <si>
    <t>Subvencije trgovačkim društvima, poljoprivrednicima i obrtnicima izvan javnog sektora (AOP 218 do 220)</t>
  </si>
  <si>
    <t>Pomoći dane u inozemstvo i unutar općeg proračuna (AOP 222+225+228+231+234+236)</t>
  </si>
  <si>
    <t>Pomoći inozemnim vladama (AOP 223+224)</t>
  </si>
  <si>
    <t>Pomoći međunarodnim organizacijama te institucijama i tijelima EU (AOP 226+227)</t>
  </si>
  <si>
    <t>Pomoći unutar općeg proračuna (AOP 229+230)</t>
  </si>
  <si>
    <t>366</t>
  </si>
  <si>
    <t>Ostali rashodi za zaposlene (AOP 155)</t>
  </si>
  <si>
    <t>Doprinosi na plaće (AOP 157 do 159)</t>
  </si>
  <si>
    <t>Ako je iznos na AOP-u 416 veći od nule, a iznos na AOP-ima 788 i 789 jednak nuli, provjerite AOP-e 788 i 789. Ako je njihov iznos stvarno toliki, zanemarite ovu kontrolu.</t>
  </si>
  <si>
    <t>Ako je iznos na AOP-u 419 veći od nule, a iznos na AOP-ima 790 i 791 jednak nuli, provjerite AOP-e 790 i 791. Ako je njihov iznos stvarno toliki, zanemarite ovu kontrolu.</t>
  </si>
  <si>
    <t>AOP 202 mora biti jednak zbroju AOP-a: 698 do 700 u oba stupca podataka. Dopušteno je odstupanje od 1kn zbog zaokruživanja.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</si>
  <si>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</si>
  <si>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</si>
  <si>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</si>
  <si>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</si>
  <si>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</si>
  <si>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</si>
  <si>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</si>
  <si>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</si>
  <si>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</si>
  <si>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</si>
  <si>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</si>
  <si>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</si>
  <si>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</si>
  <si>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</si>
  <si>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</si>
  <si>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</si>
  <si>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</si>
  <si>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</si>
  <si>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</si>
  <si>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</si>
  <si>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</si>
  <si>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</si>
  <si>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</si>
  <si>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</si>
  <si>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</si>
  <si>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</si>
  <si>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</si>
  <si>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</si>
  <si>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</si>
  <si>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</si>
  <si>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</si>
  <si>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</si>
  <si>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</si>
  <si>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</si>
  <si>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</si>
  <si>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</si>
  <si>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</si>
  <si>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</si>
  <si>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</si>
  <si>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</si>
  <si>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</si>
  <si>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</si>
  <si>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</si>
  <si>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</si>
  <si>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</si>
  <si>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</si>
  <si>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</si>
  <si>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Subvencije kreditnim i ostalim financijskim institucijama u javnom sektoru</t>
  </si>
  <si>
    <t>Subvencije kreditnim i ostalim financijskim institucijama izvan javnog sektora</t>
  </si>
  <si>
    <t>Subvencije poljoprivrednicima i obrtnicima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</si>
  <si>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</si>
  <si>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</si>
  <si>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</si>
  <si>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</si>
  <si>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</si>
  <si>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</si>
  <si>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</si>
  <si>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</si>
  <si>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</si>
  <si>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</si>
  <si>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Depoziti, jamčevni polozi i potraživanja od zaposlenih te za više plaćene poreze i ostalo</t>
  </si>
  <si>
    <t>PR-RAS - obvezne kontrole</t>
  </si>
  <si>
    <t>PR-RAS - kontrole upozorenja</t>
  </si>
  <si>
    <t>BIL - obvezne kontrole</t>
  </si>
  <si>
    <t>Tribunj</t>
  </si>
  <si>
    <t>Ostale financijske uslužne djelatnosti, osim osiguranja i mirovinskih fondova, d. n.</t>
  </si>
  <si>
    <t>Životno osiguranje</t>
  </si>
  <si>
    <t>Reosiguranje</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</si>
  <si>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</si>
  <si>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</si>
  <si>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</si>
  <si>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</si>
  <si>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</si>
  <si>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</si>
  <si>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</si>
  <si>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</si>
  <si>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</si>
  <si>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</si>
  <si>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</si>
  <si>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</si>
  <si>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</si>
  <si>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</si>
  <si>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</si>
  <si>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</si>
  <si>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</si>
  <si>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</si>
  <si>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</si>
  <si>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</si>
  <si>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</si>
  <si>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</si>
  <si>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</si>
  <si>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Prijenosi proračunskim korisnicima iz nadležnog proračuna za financiranje redovne djelatnosti</t>
  </si>
  <si>
    <t>368</t>
  </si>
  <si>
    <t>4.0.2.</t>
  </si>
  <si>
    <t>Obveze za zajmove od HZMO-a, HZZ-a i HZZO-a</t>
  </si>
  <si>
    <t>2676</t>
  </si>
  <si>
    <t>Obveze za zajmove od ostalih izvanproračunskih korisnika državnog proračuna</t>
  </si>
  <si>
    <t>2677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</si>
  <si>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</si>
  <si>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</si>
  <si>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</si>
  <si>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</si>
  <si>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</si>
  <si>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</si>
  <si>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</si>
  <si>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</si>
  <si>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</si>
  <si>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</si>
  <si>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</si>
  <si>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</si>
  <si>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</si>
  <si>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</si>
  <si>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</si>
  <si>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</si>
  <si>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OPIS2</t>
  </si>
  <si>
    <t>NEMA</t>
  </si>
  <si>
    <t>AOP 159 u obrascu BIL treba biti jednak AOP 639 u obrascu PR-RAS. Ako je razdoblje izvještavanja cijela godina, vrijedi za obje kolone, u suprotnom samo za tekuću godinu. Dopušteno odstupanje od 1kn.</t>
  </si>
  <si>
    <t>AOP 064 u obrascu BIL mora biti jednak AOP-u 643 u obrascu PR-RAS u obje kolone podataka.</t>
  </si>
  <si>
    <t>OPĆE KONTROLE</t>
  </si>
  <si>
    <t>OBVEZNE KONTROLE (PR-RAS)</t>
  </si>
  <si>
    <t>UPOZORENJA - IZMEĐU OBRAZACA</t>
  </si>
  <si>
    <t>OBVEZNE KONTROLE - IZMEĐU OBRAZACA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</si>
  <si>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</si>
  <si>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</si>
  <si>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</si>
  <si>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</si>
  <si>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</si>
  <si>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</si>
  <si>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</si>
  <si>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</si>
  <si>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</si>
  <si>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</si>
  <si>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</si>
  <si>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</si>
  <si>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</si>
  <si>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</si>
  <si>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</si>
  <si>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</si>
  <si>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</si>
  <si>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</si>
  <si>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</si>
  <si>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</si>
  <si>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</si>
  <si>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</si>
  <si>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</si>
  <si>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</si>
  <si>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</si>
  <si>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</si>
  <si>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</si>
  <si>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</si>
  <si>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</si>
  <si>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</si>
  <si>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</si>
  <si>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</si>
  <si>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</si>
  <si>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</si>
  <si>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</si>
  <si>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</si>
  <si>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</si>
  <si>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</si>
  <si>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</si>
  <si>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</si>
  <si>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</si>
  <si>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</si>
  <si>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</si>
  <si>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</si>
  <si>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</si>
  <si>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</si>
  <si>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</si>
  <si>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</si>
  <si>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</si>
  <si>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</si>
  <si>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</si>
  <si>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</si>
  <si>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</si>
  <si>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</si>
  <si>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</si>
  <si>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</si>
  <si>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</si>
  <si>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</si>
  <si>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</si>
  <si>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</si>
  <si>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</si>
  <si>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</si>
  <si>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</si>
  <si>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</si>
  <si>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</si>
  <si>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</si>
  <si>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</si>
  <si>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</si>
  <si>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</si>
  <si>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</si>
  <si>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</si>
  <si>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</si>
  <si>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Kontrola na broj zaposlenih. Ova kontrola upozorava ako je broj zaposlenih na bilo kojoj stavci zaposlenih (AOP oznake 611 do 614) veći od 1000. Ako je broj zaposlenih stvarno toliki, zanemarite kontrolu.</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</si>
  <si>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</si>
  <si>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</si>
  <si>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</si>
  <si>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</si>
  <si>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</si>
  <si>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</si>
  <si>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</si>
  <si>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</si>
  <si>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</si>
  <si>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</si>
  <si>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</si>
  <si>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</si>
  <si>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</si>
  <si>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</si>
  <si>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</si>
  <si>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</si>
  <si>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</si>
  <si>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</si>
  <si>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</si>
  <si>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</si>
  <si>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</si>
  <si>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</si>
  <si>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</si>
  <si>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</si>
  <si>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</si>
  <si>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</si>
  <si>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</si>
  <si>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</si>
  <si>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</si>
  <si>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</si>
  <si>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</si>
  <si>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</si>
  <si>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</si>
  <si>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</si>
  <si>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</si>
  <si>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</si>
  <si>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</si>
  <si>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</si>
  <si>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</si>
  <si>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</si>
  <si>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</si>
  <si>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Zbroj AOP-a: 788+789 je samo dio AOP-a 416 i mora biti manji ili jednak njemu u oba stupca podataka</t>
  </si>
  <si>
    <t>Zbroj AOP-a: 790+791 je samo dio AOP-a 419 i mora biti manji ili jednak njemu u oba stupca podataka</t>
  </si>
  <si>
    <t>Zbroj AOP-a: 792+793 je samo dio AOP-a 420 i mora biti manji ili jednak njemu u oba stupca podataka</t>
  </si>
  <si>
    <t>Zbroj AOP-a: 794+795 je samo dio AOP-a 421 i mora biti manji ili jednak njemu u oba stupca podataka</t>
  </si>
  <si>
    <t>Zbroj AOP-a: 799+800 je samo dio AOP-a 425 i mora biti manji ili jednak njemu u oba stupca podataka</t>
  </si>
  <si>
    <t>Zbroj AOP-a: 801+802 je samo dio AOP-a 426 i mora biti manji ili jednak njemu u oba stupca podataka</t>
  </si>
  <si>
    <t>Zbroj AOP-a: 880+881 je samo dio AOP-a 532 i mora biti manji ili jednak njemu u oba stupca podataka</t>
  </si>
  <si>
    <t>AOP 534 mora biti jednak zbroju AOP-a: 882 do 884 u oba stupca podataka. Dopušteno je odstupanje od 1kn zbog zaokruživanja.</t>
  </si>
  <si>
    <t>Zbroj AOP-a: 885+886 je samo dio AOP-a 536 i mora biti manji ili jednak njemu u oba stupca podataka</t>
  </si>
  <si>
    <t>Zbroj AOP-a: 887+888 je samo dio AOP-a 537 i mora biti manji ili jednak njemu u oba stupca podataka</t>
  </si>
  <si>
    <t>Zbroj AOP-a: 889+890 je samo dio AOP-a 538 i mora biti manji ili jednak njemu u oba stupca podataka</t>
  </si>
  <si>
    <t>AOP 543 mora biti jednak zbroju AOP-a: 891 do 893 u oba stupca podataka. Dopušteno je odstupanje od 1kn zbog zaokruživanja.</t>
  </si>
  <si>
    <t>AOP 544 mora biti jednak zbroju AOP-a: 894 do 896 u oba stupca podataka. Dopušteno je odstupanje od 1kn zbog zaokruživanja.</t>
  </si>
  <si>
    <t>AOP 548 mora biti jednak zbroju AOP-a: 897+898 u oba stupca podataka. Dopušteno je odstupanje od 1kn zbog zaokruživanja.</t>
  </si>
  <si>
    <t>AOP 549 mora biti jednak zbroju AOP-a: 899 do 901 u oba stupca podataka. Dopušteno je odstupanje od 1kn zbog zaokruživanja.</t>
  </si>
  <si>
    <t>AOP 550 mora biti jednak zbroju AOP-a: 902 do 904 u oba stupca podataka. Dopušteno je odstupanje od 1kn zbog zaokruživanja.</t>
  </si>
  <si>
    <t>AOP 551 mora biti jednak zbroju AOP-a: 905 do 907 u oba stupca podataka. Dopušteno je odstupanje od 1kn zbog zaokruživanja.</t>
  </si>
  <si>
    <t>AOP 552 mora biti jednak zbroju AOP-a: 908 do 910 u oba stupca podataka. Dopušteno je odstupanje od 1kn zbog zaokruživanja.</t>
  </si>
  <si>
    <t>AOP 553 mora biti jednak zbroju AOP-a: 911 do 913 u oba stupca podataka. Dopušteno je odstupanje od 1kn zbog zaokruživanja.</t>
  </si>
  <si>
    <t>AOP 554 mora biti jednak zbroju AOP-a: 914 do 916 u oba stupca podataka. Dopušteno je odstupanje od 1kn zbog zaokruživanja.</t>
  </si>
  <si>
    <t>AOP 917 je samo dio AOP-a 587 i mora biti manji ili jednak njemu u oba stupca podataka</t>
  </si>
  <si>
    <t>AOP 918 je samo dio AOP-a 588 i mora biti manji ili jednak njemu u oba stupca podataka</t>
  </si>
  <si>
    <t>AOP 919 je samo dio AOP-a 589 i mora biti manji ili jednak njemu u oba stupca podataka</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</si>
  <si>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</si>
  <si>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</si>
  <si>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</si>
  <si>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</si>
  <si>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</si>
  <si>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</si>
  <si>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</si>
  <si>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</si>
  <si>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</si>
  <si>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</si>
  <si>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</si>
  <si>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</si>
  <si>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</si>
  <si>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Službe javnog zdravstva</t>
  </si>
  <si>
    <t>075</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</si>
  <si>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</si>
  <si>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</si>
  <si>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</si>
  <si>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</si>
  <si>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</si>
  <si>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</si>
  <si>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</si>
  <si>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</si>
  <si>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Proizvodnja radijatora i kotlova za centralno grijanje</t>
  </si>
  <si>
    <t>BRKONT</t>
  </si>
  <si>
    <t>Proizvodnja motornih vozila</t>
  </si>
  <si>
    <t>Kamate za izdane trezorske zapise u inozemstvu</t>
  </si>
  <si>
    <t>Porez na cestovna motorna vozila</t>
  </si>
  <si>
    <t>Otplata glavnice primljenih zajmova od drugih razina vlasti (AOP 610 do 616)</t>
  </si>
  <si>
    <t>Izdaci za otplatu glavnice za izdane vrijednosne papire (AOP 618+621+624)</t>
  </si>
  <si>
    <t>Izdaci za otplatu glavnice za izdane trezorske zapise (AOP 619+620)</t>
  </si>
  <si>
    <t>Izdaci za otplatu glavnice za izdane obveznice (AOP 622+623)</t>
  </si>
  <si>
    <t>Izdaci za otplatu glavnice za izdane ostale vrijednosne papire (AOP 625+626)</t>
  </si>
  <si>
    <t>VIŠAK PRIMITAKA OD FINANCIJSKE IMOVINE I OBVEZA (AOP 408-519)</t>
  </si>
  <si>
    <t>MANJAK PRIMITAKA OD FINANCIJSKE IMOVINE I OBVEZA (AOP 519-408)</t>
  </si>
  <si>
    <t>UKUPNI PRIHODI I PRIMICI (AOP 401+408)</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</si>
  <si>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</si>
  <si>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</si>
  <si>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</si>
  <si>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</si>
  <si>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</si>
  <si>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</si>
  <si>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</si>
  <si>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</si>
  <si>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</si>
  <si>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</si>
  <si>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</si>
  <si>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</si>
  <si>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</si>
  <si>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</si>
  <si>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</si>
  <si>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I VLASTITI IZVORI (AOP 163+224)</t>
  </si>
  <si>
    <t xml:space="preserve">Obveze (AOP 164+176+177+193+221) </t>
  </si>
  <si>
    <t>Obveze za rashode poslovanja (AOP 165 do 167 + 171 do 175)</t>
  </si>
  <si>
    <t>Obveze za financijske rashode (AOP 168 do 170)</t>
  </si>
  <si>
    <t>2341</t>
  </si>
  <si>
    <t>Obveze za kamate za izdane vrijednosne papire</t>
  </si>
  <si>
    <t>2342</t>
  </si>
  <si>
    <t>Obveze za kamate na primljene kredite i zajmove</t>
  </si>
  <si>
    <t>2343</t>
  </si>
  <si>
    <t>Obveze za ostale financijske rashode</t>
  </si>
  <si>
    <t>Obveze temeljem sredstava pomoći unutar općeg proračuna</t>
  </si>
  <si>
    <t>Obveze za vrijednosne papire (AOP 178+185-192)</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</si>
  <si>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</si>
  <si>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</si>
  <si>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</si>
  <si>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</si>
  <si>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</si>
  <si>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</si>
  <si>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</si>
  <si>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</si>
  <si>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</si>
  <si>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</si>
  <si>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</si>
  <si>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</si>
  <si>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</si>
  <si>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</si>
  <si>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</si>
  <si>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</si>
  <si>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</si>
  <si>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</si>
  <si>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</si>
  <si>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</si>
  <si>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</si>
  <si>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</si>
  <si>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</si>
  <si>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</si>
  <si>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</si>
  <si>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</si>
  <si>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</si>
  <si>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</si>
  <si>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</si>
  <si>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</si>
  <si>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</si>
  <si>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</si>
  <si>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</si>
  <si>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</si>
  <si>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</si>
  <si>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</si>
  <si>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</si>
  <si>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</si>
  <si>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</si>
  <si>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</si>
  <si>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</si>
  <si>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</si>
  <si>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</si>
  <si>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</si>
  <si>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</si>
  <si>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</si>
  <si>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</si>
  <si>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</si>
  <si>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</si>
  <si>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</si>
  <si>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</si>
  <si>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</si>
  <si>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</si>
  <si>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</si>
  <si>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</si>
  <si>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</si>
  <si>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</si>
  <si>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</si>
  <si>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</si>
  <si>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</si>
  <si>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</si>
  <si>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</si>
  <si>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</si>
  <si>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</si>
  <si>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</si>
  <si>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</si>
  <si>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</si>
  <si>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</si>
  <si>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</si>
  <si>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</si>
  <si>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</si>
  <si>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</si>
  <si>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</si>
  <si>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</si>
  <si>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</si>
  <si>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</si>
  <si>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</si>
  <si>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</si>
  <si>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</si>
  <si>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</si>
  <si>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</si>
  <si>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</si>
  <si>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</si>
  <si>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</si>
  <si>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</si>
  <si>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</si>
  <si>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</si>
  <si>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</si>
  <si>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</si>
  <si>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</si>
  <si>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</si>
  <si>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</si>
  <si>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</si>
  <si>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</si>
  <si>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Ako je iznos na AOP-u 590 veći od nule, a iznos na AOP-u 920 (otplata glavnice primljenih zajmova od inozemnih vlada izvan EU - dugoročnih) je jednak nuli, provjerite AOP 830. Ako je njegov iznos stvarno toliki, zanemarite ovu kontrolu.</t>
  </si>
  <si>
    <t>Ako je iznos na AOP-u 588 veći od nule, a iznos na AOP-u 918 (otplata glavnice primljenih kredita i zajmova od institucija i tijela EU - dugoročnih) je jednak nuli, provjerite AOP 918. Ako je njegov iznos stvarno toliki, zanemarite ovu kontrolu.</t>
  </si>
  <si>
    <t>Ako je iznos na AOP-u 589 veći od nule, a iznos na AOP-u 919 (otplata glavnice primljenih zajmova od inozemnih vlada u 
EU-dugoročnih) je jednak nuli, provjerite AOP 919. Ako je njegov iznos stvarno toliki, zanemarite ovu kontrolu.</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</si>
  <si>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</si>
  <si>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</si>
  <si>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</si>
  <si>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</si>
  <si>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</si>
  <si>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</si>
  <si>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</si>
  <si>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</si>
  <si>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</si>
  <si>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</si>
  <si>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</si>
  <si>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</si>
  <si>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</si>
  <si>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</si>
  <si>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</si>
  <si>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</si>
  <si>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</si>
  <si>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</si>
  <si>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</si>
  <si>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</si>
  <si>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</si>
  <si>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</si>
  <si>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</si>
  <si>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</si>
  <si>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</si>
  <si>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Uslužne djelatnosti uređenja i održavanja krajolika</t>
  </si>
  <si>
    <t>OBVEZNI ANALITIČKI PODACI</t>
  </si>
  <si>
    <t>Prosječan broj zaposlenih u tijelima na osnovi sati rada (cijeli broj)</t>
  </si>
  <si>
    <t>dio 611</t>
  </si>
  <si>
    <t>Ostvareni prihodi iz dodatnog udjela poreza na dohodak za decentralizirane funkcije</t>
  </si>
  <si>
    <t>Tekuće pomoći iz županijskih proračuna</t>
  </si>
  <si>
    <t>Tekuće pomoći iz gradskih proračuna</t>
  </si>
  <si>
    <t>Tekuće pomoći iz općinskih proračuna</t>
  </si>
  <si>
    <t>Kapitalne pomoći iz županijskih proračuna</t>
  </si>
  <si>
    <t>Kapitalne pomoći iz gradskih proračuna</t>
  </si>
  <si>
    <t>AOP 229 mora biti jednak zbroju AOP-a: 720 do 726 u oba stupca podataka. Dopušteno je odstupanje od 1kn zbog zaokruživanja.</t>
  </si>
  <si>
    <t>AOP 230 mora biti jednak zbroju AOP-a: 727 do 733 u oba stupca podataka. Dopušteno je odstupanje od 1kn zbog zaokruživanja.</t>
  </si>
  <si>
    <t>AOP 235 mora biti jednak zbroju AOP-a: 734 do 736 u oba stupca podataka. Dopušteno je odstupanje od 1kn zbog zaokruživanja.</t>
  </si>
  <si>
    <t>AOP 243 mora biti jednak zbroju AOP-a: 755 do 757 u oba stupca podataka. Dopušteno je odstupanje od 1kn zbog zaokruživanja.</t>
  </si>
  <si>
    <t>AOP 244 mora biti jednak zbroju AOP-a: 758 do 761 u oba stupca podataka. Dopušteno je odstupanje od 1kn zbog zaokruživanja.</t>
  </si>
  <si>
    <t>AOP 246 mora biti jednak zbroju AOP-a: 762 do 770 u oba stupca podataka. Dopušteno je odstupanje od 1kn zbog zaokruživanja.</t>
  </si>
  <si>
    <t>AOP 247 mora biti jednak zbroju AOP-a: 771 do 775 u oba stupca podataka. Dopušteno je odstupanje od 1kn zbog zaokruživanja.</t>
  </si>
  <si>
    <t>AOP 776 je samo dio AOP-a 250 i mora biti manji ili jednak njemu u oba stupca podataka</t>
  </si>
  <si>
    <t>AOP 265 mora biti jednak zbroju AOP-a: 777 do 780 u oba stupca podataka. Dopušteno je odstupanje od 1kn zbog zaokruživanja.</t>
  </si>
  <si>
    <t>AOP 266 mora biti jednak zbroju AOP-a: 781 do 784 u oba stupca podataka. Dopušteno je odstupanje od 1kn zbog zaokruživanja.</t>
  </si>
  <si>
    <t>AOP 267 mora biti jednak zbroju AOP-a: 785+786 u oba stupca podataka. Dopušteno je odstupanje od 1kn zbog zaokruživanja.</t>
  </si>
  <si>
    <t>Otplata glavnice primljenih zajmova od ostalih izvanproračunskih korisnika državnog proračuna</t>
  </si>
  <si>
    <t>Otplata glavnice primljenih kredita i zajmova od institucija i tijela EU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</si>
  <si>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</si>
  <si>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</si>
  <si>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</si>
  <si>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</si>
  <si>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</si>
  <si>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</si>
  <si>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</si>
  <si>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</si>
  <si>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</si>
  <si>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r>
      <t xml:space="preserve">Analizom </t>
    </r>
    <r>
      <rPr>
        <sz val="8"/>
        <rFont val="Arial"/>
        <family val="2"/>
        <charset val="238"/>
      </rPr>
      <t>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</si>
  <si>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t>Povrat danih zajmova ostalim izvanproračunskim korisnicima državnog proračuna po protestiranim jamstvima</t>
  </si>
  <si>
    <t>Povrat danih zajmova izvanproračunskim korisnicima županijskih, gradskih i općinskih proračuna po protestiranim jamstvima</t>
  </si>
  <si>
    <t>84223</t>
  </si>
  <si>
    <t>AOP 440 mora biti jednak zbroju AOP-a: 819 do 821 u oba stupca podataka. Dopušteno je odstupanje od 1 kn zbog zaokruživanja</t>
  </si>
  <si>
    <t>AOP 649 je samo dio AOP-a 019 i mora biti manji ili jednak njemu u oba stupca podataka</t>
  </si>
  <si>
    <t>4.0.3.</t>
  </si>
  <si>
    <t>Ispravljena kontrola broj 23. Pogrešno je upozoravala na AOP 646, umjesto na 649.</t>
  </si>
  <si>
    <t>Trgovina na veliko metalima i metalnim rudama</t>
  </si>
  <si>
    <t>PRAVOBRANITELJ/ICA ZA RAVNOPRAVNOST SPOLOVA</t>
  </si>
  <si>
    <r>
      <t xml:space="preserve">Od 2015. u financijskom izvještavanju ima nekih novosti. </t>
    </r>
    <r>
      <rPr>
        <sz val="8"/>
        <rFont val="Arial"/>
        <family val="2"/>
        <charset val="238"/>
      </rPr>
      <t>Prilikom predaje izvještaja u poslovnici Fine više se ne ovjerava dostavljena referentna stranica već se nakon učitavanja obrasca ispisuje i potvrđuje Potvrda o primitku, čime se sprječava mogućnost manipulacije datumima primitka u Finu, a ujedno i sprječava mogućnost da obveznik dostavi obrazac u Finu, da se on iz nekog razloga u poslovnici ne učita, a obveznik dobije potvrdu o predaji. U slučaju da bude problema prilikom učitavanja, te potrebe za invervencijom tima za podršku, pa da takva situacija odgodi za dan - dva učitavanje, kao važeći datum predaje smatra se datum stvarne dostave izvještaja u poslovnicu.</t>
    </r>
  </si>
  <si>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</si>
  <si>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</si>
  <si>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</si>
  <si>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</si>
  <si>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</si>
  <si>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</si>
  <si>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</si>
  <si>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Pomoćne djelatnosti za vađenje nafte i prirodnog plina</t>
  </si>
  <si>
    <t>UKUPNI RASHODI I IZDACI (AOP 402+519)</t>
  </si>
  <si>
    <t>VIŠAK PRIHODA I PRIMITAKA (AOP 631-632)</t>
  </si>
  <si>
    <t>MANJAK PRIHODA I PRIMITAKA (AOP 632-631)</t>
  </si>
  <si>
    <t>Višak prihoda i primitaka - preneseni (AOP 405-406+629-630)</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</si>
  <si>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</si>
  <si>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</si>
  <si>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</si>
  <si>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</si>
  <si>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</si>
  <si>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</si>
  <si>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</si>
  <si>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</si>
  <si>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</si>
  <si>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</si>
  <si>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</si>
  <si>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</si>
  <si>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Dionice i udjeli u glavnici osiguravajućih društava u javnom sektoru</t>
  </si>
  <si>
    <t>Dani zajmovi izvanproračunskim korisnicima županijskih, gradskih i općinskih proračuna po protestiranim jamstvima</t>
  </si>
  <si>
    <t>54223</t>
  </si>
  <si>
    <t>Otplata glavnice po financijskom leasingu od kreditnih institucija u javnom sektoru</t>
  </si>
  <si>
    <t>54243</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</si>
  <si>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</si>
  <si>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</si>
  <si>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</si>
  <si>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</si>
  <si>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</si>
  <si>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</si>
  <si>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</si>
  <si>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</si>
  <si>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</si>
  <si>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Kontrolni zbroj (AOP 874 do 957)</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</si>
  <si>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</si>
  <si>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</si>
  <si>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</si>
  <si>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</si>
  <si>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</si>
  <si>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</si>
  <si>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</si>
  <si>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</si>
  <si>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</si>
  <si>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</si>
  <si>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</si>
  <si>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</si>
  <si>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</si>
  <si>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</si>
  <si>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</si>
  <si>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</si>
  <si>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</si>
  <si>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</si>
  <si>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</si>
  <si>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Ako je iznos na AOP-u 181 veći od nule, iznosi na AOP-u 681, AOP-u 682 i 683 ne bi trebali svi biti jednaki nuli.</t>
  </si>
  <si>
    <t>Ako je iznos na AOP-u 206 veći od nule, a iznosi na AOP-u 707, 708 i 709 su jednaki nuli, provjerite AOP-e 707, 708 i 709. Barem neki od tih AOP-a bi trebao biti popunjen.</t>
  </si>
  <si>
    <t>Ako je iznos na AOP-u 593 veći od nule, a iznos na AOP-u 924 je jednak nuli, provjerite AOP 924. Ako je njegov iznos stvarno toliki, zanemarite ovu kontrolu.</t>
  </si>
  <si>
    <t>Ako je iznos na AOP-u 599 veći od nule, a iznos na AOP-u 931 jednak nuli, provjerite AOP 931. Ako je njegov iznos stvarno toliki, zanemarite ovu kontrolu.</t>
  </si>
  <si>
    <t>Ako je iznos na AOP-u 605 veći od nule, a iznos na AOP-u 940 jednak nuli, provjerite AOP 940 Ako je njegov iznos stvarno toliki, zanemarite ovu kontrolu.</t>
  </si>
  <si>
    <t>Ovo je osnovna kontrola u Bilanci: Imovina = Obveze i vlastiti izvori (AOP 001 = AOP 162). Dopušteno je odstupanje od 1kn zbog zaokruživanja.</t>
  </si>
  <si>
    <t xml:space="preserve">Na AOP oznaci 038 mora biti zadovoljena i kontrola: AOP 038 = 039+097 uz dopušteno odstupanje od 1 kn. Stanje svih obveza na kraju razdoblja (AOP 038) mora biti jednako zbroju dospjelih (AOP 039) i nedospjelih obveza (AOP 097). </t>
  </si>
  <si>
    <t>Barem jedna AOP oznaka je popunjena u obrascu P-VRIO, a na referentnoj stranici nije označeno "DA" da se obrazac P-VRIO predaje. Označite DA ili obrazac neće biti učitan.</t>
  </si>
  <si>
    <t>Postrojenja i oprema (AOP 015 do 022 - 023)</t>
  </si>
  <si>
    <t>3 i 9 mjesec</t>
  </si>
  <si>
    <t>6. mjesec</t>
  </si>
  <si>
    <t>12. mjeseci</t>
  </si>
  <si>
    <t>2.0.6.</t>
  </si>
  <si>
    <t>Povrat zajmova danih tuzemnim obrtnicima - dugoročni</t>
  </si>
  <si>
    <t>Povrat zajmova danih državnom proračunu - kratkoročni</t>
  </si>
  <si>
    <t>Povrat zajmova danih državnom proračunu - dugoročni</t>
  </si>
  <si>
    <t>Prihodi od kamata na dane zajmove (AOP 088 do 094)</t>
  </si>
  <si>
    <t>644</t>
  </si>
  <si>
    <t>Prihodi od kamata na dane zajmove po protestiranim jamstvima (AOP 096 do 101)</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</si>
  <si>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</si>
  <si>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</si>
  <si>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</si>
  <si>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</si>
  <si>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</si>
  <si>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Obveze za rashode poslovanja (AOP 023 do 030)</t>
  </si>
  <si>
    <t>Obveze za financijsku imovinu (AOP 033 do 037)</t>
  </si>
  <si>
    <t>Stanje obveza na kraju izvještajnog razdoblja (AOP 001+002-020) i (AOP 039+097)</t>
  </si>
  <si>
    <t>Stanje dospjelih obveza na kraju izvještajnog razdoblja (AOP 040+045+086+091)</t>
  </si>
  <si>
    <t>Međusobne obveze proračunskih korisnika (AOP 041 do 044)</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</si>
  <si>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</si>
  <si>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</si>
  <si>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</si>
  <si>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</si>
  <si>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</si>
  <si>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temeljem sredstava pomoći unutar općeg proračuna (AOP 067 do 070)</t>
  </si>
  <si>
    <t>Ako je u nekom stupcu na AOP-u 644 broj veći od nule, tada i na AOP-u  646 mora biti broj veći od nule i obrnuto.</t>
  </si>
  <si>
    <t>Ako je u nekom stupcu na AOP-u 645 broj veći od nule, tada i na AOP-u  647 mora biti broj veći od nule i obrnuto.</t>
  </si>
  <si>
    <t>Zbroj AOP-a: 650+651 je samo dio AOP-a 028 i mora biti manji ili jednak njemu u oba stupca podataka</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</si>
  <si>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</si>
  <si>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</si>
  <si>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</si>
  <si>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</si>
  <si>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</si>
  <si>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</si>
  <si>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</si>
  <si>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</si>
  <si>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</si>
  <si>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</si>
  <si>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</si>
  <si>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</si>
  <si>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</si>
  <si>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1212</t>
  </si>
  <si>
    <t>Djelatnosti socijalne skrbi bez smještaja za starije osobe i osobe s invaliditetom</t>
  </si>
  <si>
    <t>Obrazac PR-RAS
VP 151</t>
  </si>
  <si>
    <t>Istraživanje i razvoj: Komunikacije</t>
  </si>
  <si>
    <t>0487</t>
  </si>
  <si>
    <t>Uzgoj deva i ljama</t>
  </si>
  <si>
    <t>Mješovita proizvodnja</t>
  </si>
  <si>
    <t>Pomoćne djelatnosti za uzgoj usjeva</t>
  </si>
  <si>
    <t>Proizvodnja sastavljenog parketa</t>
  </si>
  <si>
    <t>Proizvodnja ostale građevne stolarije i elemenata</t>
  </si>
  <si>
    <t>Osnovno stado</t>
  </si>
  <si>
    <t>Na godišnjoj razini, AOP oznaka 064 u obrascu Bilanca bi trebala biti jednaka AOP-u 643 u obrascu PR-RAS. Ova kontrola su upozoravajuće za razine 12, 13 i 23. Zbog zaokruživanja vrijednosti, Dopušteno je odstupanje od 1 kn. Ova kontrola upozorava na obje kolone podataka.</t>
  </si>
  <si>
    <t>Na AOP oznaci 038 mora biti zadovoljena i kontrola: AOP 038 = 039+097 ili drukčije rečeno, ukupno stanje svih obveza na kraju razdoblja (AOP 038) mora biti jednako zbroju dospjelih obveza (AOP 039) i nedospjelih obveza (AOP 097). Dopušteno je odstupanje od najviše 1 kune zbog zaokruživanja.</t>
  </si>
  <si>
    <t>AOP oznake 234 i 238 ne mogu biti popunjene istovremeno ni u jednom stupcu obrasca</t>
  </si>
  <si>
    <t>AOP oznake 235 i 239 ne mogu biti popunjene istovremeno ni u jednom stupcu obrasca</t>
  </si>
  <si>
    <t>Aop oznake 236 i 240 ne mogu biti popunjene istovremeno ni u jednom stupcu obrasca</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</si>
  <si>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</si>
  <si>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</si>
  <si>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</si>
  <si>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</si>
  <si>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</si>
  <si>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</si>
  <si>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</si>
  <si>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</si>
  <si>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 xml:space="preserve">Ostale naknade građanima i kućanstvima iz proračuna (AOP 246+247) </t>
  </si>
  <si>
    <t>Ostali rashodi (AOP 249+252+255+261+264)</t>
  </si>
  <si>
    <t xml:space="preserve">Tekuće donacije (AOP 250+251) </t>
  </si>
  <si>
    <t xml:space="preserve">Kapitalne donacije (AOP 253+254) </t>
  </si>
  <si>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</si>
  <si>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</si>
  <si>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</si>
  <si>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</si>
  <si>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</si>
  <si>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</si>
  <si>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</si>
  <si>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</si>
  <si>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</si>
  <si>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</si>
  <si>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</si>
  <si>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</si>
  <si>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</si>
  <si>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</si>
  <si>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</si>
  <si>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</si>
  <si>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</si>
  <si>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</si>
  <si>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</si>
  <si>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</si>
  <si>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</si>
  <si>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</si>
  <si>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</si>
  <si>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</si>
  <si>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</si>
  <si>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</si>
  <si>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</si>
  <si>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</si>
  <si>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</si>
  <si>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</si>
  <si>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</si>
  <si>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</si>
  <si>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</si>
  <si>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</si>
  <si>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</si>
  <si>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</si>
  <si>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</si>
  <si>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</si>
  <si>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</si>
  <si>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</si>
  <si>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</si>
  <si>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</si>
  <si>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</si>
  <si>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</si>
  <si>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</si>
  <si>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</si>
  <si>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</si>
  <si>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</si>
  <si>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</si>
  <si>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</si>
  <si>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</si>
  <si>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</si>
  <si>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</si>
  <si>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</si>
  <si>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AOP 437 mora biti jednak zbroju AOP-a: 811+812 u oba stupca podataka. Dopušteno je odstupanje od 1 kn zbog zaokruživanja</t>
  </si>
  <si>
    <t>AOP 438 mora biti jednak zbroju AOP-a: 813 do 815 u oba stupca podataka. Dopušteno je odstupanje od 1 kn zbog zaokruživanja</t>
  </si>
  <si>
    <t>AOP 439 mora biti jednak zbroju AOP-a: 816 do 818 u oba stupca podataka. Dopušteno je odstupanje od 1 kn zbog zaokruživanja</t>
  </si>
  <si>
    <t>P-VRIO KONTROLE</t>
  </si>
  <si>
    <t>OBVEZE - KONTROLE</t>
  </si>
  <si>
    <t>BIL - KONTROLE</t>
  </si>
  <si>
    <t>RAS - funkcijski KONTROLE</t>
  </si>
  <si>
    <t>Depoziti, jamčevni polozi i potraživanja od zaposlenih te za više plaćene poreze i ostalo (AOP 074 + 077 do 080)</t>
  </si>
  <si>
    <t>Novac u banci i blagajni (AOP 065+070 do 072)</t>
  </si>
  <si>
    <t>Ako je iznos na AOP-u 019 veći od nule, a iznos na AOP-u 649 (porez na korištenje javnih površina) je jednak nuli, provjerite AOP 649. Ako je njegov iznos stvarno toliki, zanemarite ovu kontrolu.</t>
  </si>
  <si>
    <t>Popunjen je neki od AOP-a koji za razinu 42 ne smije biti popunjen</t>
  </si>
  <si>
    <t>Popunjen je neki od AOP-a koji za razinu 11 ne smije biti popunjen</t>
  </si>
  <si>
    <t>Popunjen je neki od AOP-a koji za razinu 12 ne smije biti popunjen</t>
  </si>
  <si>
    <t>Popunjen je neki od AOP-a koji za razine 22 i 23 ne smije biti popunjen</t>
  </si>
  <si>
    <t>Popunjen je neki od AOP-a koji za razinu 21 ne smije biti popunjen</t>
  </si>
  <si>
    <t>Popunjen je neki od AOP-a koji za razinu 13 ne smije biti popunjen</t>
  </si>
  <si>
    <t>Popunjen je neki od AOP-a koji za razinu 31 ne smije biti popunjen</t>
  </si>
  <si>
    <t>Popunjen je neki od AOP-a koji za razinu 41 ne smije biti popunjen</t>
  </si>
  <si>
    <t>Ako je iznos na AOP-u 028 veći od nule, a iznosi na AOP-u 650 (porez na cestovna motorna vozila) i na AOP-u 651 (porez na tvrtku odnosno naziv tvrtke) su jednaki nuli, provjerite AOP-e 650 i 651 . Ako su njihovi iznosi stvarno toliki, zanemarite ovu kontrolu.</t>
  </si>
  <si>
    <t>Ako je iznos na AOP-u 079 veći od nule, a iznos na AOP-u 637 (premije na izdane vrijednosne papire) je jednak nuli, provjerite AOP 666. Ako je njegov iznos stvarno toliki, zanemarite ovu kontrolu.</t>
  </si>
  <si>
    <t>Ako je iznos na AOP-u 113 veći od nule, a iznosi na AOP-u 674 (sufinanciranje cijene usluge, participacije i slično) i na AOP-u 675 (dopunsko zdravstveno osiguranje) su jednaki nuli, provjerite AOP-e 674 i 675. Ako su njihovi iznosi stvarno toliki, zanemarite ovu kontrolu.</t>
  </si>
  <si>
    <t>Ako je iznos na AOP-u 155 veći od nule, a iznosi na AOP-u 677 (otpremnine) i na AOP-u 678 (naknade za bolest, invalidnost i smrtni slučaj) su jednaki nuli, provjerite AOP-e 677 i 678. Ako su njihovi iznosi stvarno toliki, zanemarite ovu kontrolu.</t>
  </si>
  <si>
    <t>Ako je iznos na AOP-u 180 veći od nule, a iznos na AOP-u 680 (obvezni i preventivni zdravstveni pregledi zaposlenika) je jednak nuli, provjerite AOP 680. Ako je njegov iznos stvarno toliki, zanemarite ovu kontrolu.</t>
  </si>
  <si>
    <t>GRAD ZAGREB (ZAGREBAČKA ŽUPANIJA)</t>
  </si>
  <si>
    <t>ZAGREBAČKA</t>
  </si>
  <si>
    <t>KRAPINSKO-ZAGORSKA</t>
  </si>
  <si>
    <t>SISAČKO-MOSLAVAČKA</t>
  </si>
  <si>
    <t>KARLOVAČKA</t>
  </si>
  <si>
    <t>Tekuće donacije u novcu</t>
  </si>
  <si>
    <t>Ako je iznos na AOP-u 421 veći od nule, a iznos na AOP-ima 794 i 795 jednak nuli, provjerite AOP-e 794 i 795. Ako je njihov iznos stvarno toliki, zanemarite ovu kontrolu.</t>
  </si>
  <si>
    <t>Ako je iznos na AOP-u 425 veći od nule, a iznos na AOP-ima 799 i 800 jednak nuli, provjerite AOP-e 799 i 800. Ako je njihov iznos stvarno toliki, zanemarite ovu kontrolu.</t>
  </si>
  <si>
    <t>Ako je iznos na AOP-u 426 veći od nule, a iznos na AOP-ima 801 i 802 jednak nuli, provjerite AOP-e 801 i 802. Ako je njihov iznos stvarno toliki, zanemarite ovu kontrolu.</t>
  </si>
  <si>
    <t>Ako je iznos na AOP-u 427 veći od nule, a iznos na AOP-ima 803 i 804 jednak nuli, provjerite AOP-e 803 i 804. Ako je njihov iznos stvarno toliki, zanemarite ovu kontrolu.</t>
  </si>
  <si>
    <t>Ako je iznos na AOP-u 459 veći od nule, a iznos na AOP-u 831 (ostali vrijednosni papiri - dugoročni) je jednak nuli, provjerite AOP 831. Ako je njegov iznos stvarno toliki, zanemarite ovu kontrolu.</t>
  </si>
  <si>
    <t>Otplata glavnice primljenih zajmova od inozemnih vlada u EU – dugoročnih</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</si>
  <si>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</si>
  <si>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</si>
  <si>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</si>
  <si>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</si>
  <si>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</si>
  <si>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</si>
  <si>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</si>
  <si>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</si>
  <si>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</si>
  <si>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</si>
  <si>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</si>
  <si>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</si>
  <si>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</si>
  <si>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</si>
  <si>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</si>
  <si>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</si>
  <si>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</si>
  <si>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</si>
  <si>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</si>
  <si>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</si>
  <si>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</si>
  <si>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</si>
  <si>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</si>
  <si>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</si>
  <si>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</si>
  <si>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</si>
  <si>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r>
      <t xml:space="preserve">S obzirom na objedinjavanje svih obrazaca proračuna i proračunskih korisnika u jednu datoteku, kako bi se smanjio broj radnih listova u Excel datoteci šifre općina, šifre djelatnosti i popis razdjela spojeni su u ovaj jedan radni list. Klikom na </t>
    </r>
    <r>
      <rPr>
        <b/>
        <sz val="10"/>
        <color indexed="12"/>
        <rFont val="Arial"/>
        <family val="2"/>
        <charset val="238"/>
      </rPr>
      <t xml:space="preserve">plavi </t>
    </r>
    <r>
      <rPr>
        <b/>
        <sz val="10"/>
        <rFont val="Arial"/>
        <family val="2"/>
        <charset val="238"/>
      </rPr>
      <t>tekst naziva pojedinog šifrarnika prebacujete na početak tog šifrarnika.</t>
    </r>
  </si>
  <si>
    <t>Uputa</t>
  </si>
  <si>
    <t>Kontrole</t>
  </si>
  <si>
    <t>Sifre</t>
  </si>
  <si>
    <t>POLJE</t>
  </si>
  <si>
    <t>TEKST</t>
  </si>
  <si>
    <t>BROJ</t>
  </si>
  <si>
    <t>RKP</t>
  </si>
  <si>
    <t>Opcije i drugi financijski derivati – inozemni</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</si>
  <si>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</si>
  <si>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</si>
  <si>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Porezi na imovinu (AOP 019 do 023)</t>
  </si>
  <si>
    <t>Proizvodnja ravnog stakla</t>
  </si>
  <si>
    <t>Oblikovanje i obrada ravnog stakla</t>
  </si>
  <si>
    <t>Zbroj AOP-a: 677+678 je samo dio AOP-a 155 i mora biti manji ili jednak njemu u oba stupca podataka</t>
  </si>
  <si>
    <t>AOP 679 je samo dio AOP-a 163 i mora biti manji ili jednak njemu u oba stupca podataka</t>
  </si>
  <si>
    <t>AOP 680 je samo dio AOP-a 180 i mora biti manji ili jednak njemu u oba stupca podataka</t>
  </si>
  <si>
    <t>Zbroj AOP-a: 681 do 683 je samo dio AOP-a 181 i mora biti manji ili jednaki njemu u oba stupca podataka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</si>
  <si>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</si>
  <si>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</si>
  <si>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</si>
  <si>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</si>
  <si>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</si>
  <si>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</si>
  <si>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</si>
  <si>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</si>
  <si>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</si>
  <si>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</si>
  <si>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</si>
  <si>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</si>
  <si>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</si>
  <si>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</si>
  <si>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</si>
  <si>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</si>
  <si>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</si>
  <si>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</si>
  <si>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</si>
  <si>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PRIMICI I IZDACI</t>
  </si>
  <si>
    <t>Odgoovorna osoba (potpis)</t>
  </si>
  <si>
    <t xml:space="preserve">         MP</t>
  </si>
  <si>
    <t>Trgovina na veliko strojevima za tekstilnu industriju te strojevima za šivanje i pletenje</t>
  </si>
  <si>
    <t>Trgovina na veliko uredskim namještajem</t>
  </si>
  <si>
    <t>Trgovina na veliko ostalim strojevima i opremom</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</si>
  <si>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</si>
  <si>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</si>
  <si>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</si>
  <si>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</si>
  <si>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</si>
  <si>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</si>
  <si>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</si>
  <si>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</si>
  <si>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</si>
  <si>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</si>
  <si>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</si>
  <si>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</si>
  <si>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</si>
  <si>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</si>
  <si>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</si>
  <si>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</si>
  <si>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</si>
  <si>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</si>
  <si>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</si>
  <si>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</si>
  <si>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</si>
  <si>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trgovačkim društvima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</si>
  <si>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</si>
  <si>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</si>
  <si>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</si>
  <si>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</si>
  <si>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</si>
  <si>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</si>
  <si>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</si>
  <si>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</si>
  <si>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</si>
  <si>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</si>
  <si>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</si>
  <si>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</si>
  <si>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</si>
  <si>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</si>
  <si>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</si>
  <si>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</si>
  <si>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</si>
  <si>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</si>
  <si>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</si>
  <si>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</si>
  <si>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</si>
  <si>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</si>
  <si>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</si>
  <si>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</si>
  <si>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</si>
  <si>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</si>
  <si>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</si>
  <si>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</si>
  <si>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</si>
  <si>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</si>
  <si>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</si>
  <si>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</si>
  <si>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</si>
  <si>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</si>
  <si>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</si>
  <si>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</si>
  <si>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</si>
  <si>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</si>
  <si>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</si>
  <si>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</si>
  <si>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</si>
  <si>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</si>
  <si>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</si>
  <si>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</si>
  <si>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</si>
  <si>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</si>
  <si>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</si>
  <si>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</si>
  <si>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</si>
  <si>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</si>
  <si>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</si>
  <si>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</si>
  <si>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</si>
  <si>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</si>
  <si>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</si>
  <si>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</si>
  <si>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</si>
  <si>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</si>
  <si>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</si>
  <si>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</si>
  <si>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</si>
  <si>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</si>
  <si>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</si>
  <si>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</si>
  <si>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</si>
  <si>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</si>
  <si>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</si>
  <si>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</si>
  <si>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</si>
  <si>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</si>
  <si>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</si>
  <si>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</si>
  <si>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</si>
  <si>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</si>
  <si>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</si>
  <si>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</si>
  <si>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</si>
  <si>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</si>
  <si>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</si>
  <si>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</si>
  <si>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</si>
  <si>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</si>
  <si>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</si>
  <si>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</si>
  <si>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</si>
  <si>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</si>
  <si>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</si>
  <si>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</si>
  <si>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Novac u banci i blagajni</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</si>
  <si>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</si>
  <si>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</si>
  <si>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</si>
  <si>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</si>
  <si>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</si>
  <si>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</si>
  <si>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</si>
  <si>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</si>
  <si>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Prihodi po posebnim propisima (AOP 109 do 115)</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</si>
  <si>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</si>
  <si>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</si>
  <si>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</si>
  <si>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</si>
  <si>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</si>
  <si>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</si>
  <si>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</si>
  <si>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Trgovina na malo voćem i povrćem u specijaliziranim prodavaonicama</t>
  </si>
  <si>
    <t>Obrazac</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</si>
  <si>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</si>
  <si>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</si>
  <si>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</si>
  <si>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</si>
  <si>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</si>
  <si>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</si>
  <si>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</si>
  <si>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</si>
  <si>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</si>
  <si>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</si>
  <si>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</si>
  <si>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</si>
  <si>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</si>
  <si>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</si>
  <si>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</si>
  <si>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</si>
  <si>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</si>
  <si>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Prihodi od prodaje neproizvedene dugotrajne imovine (AOP 283+287)</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</si>
  <si>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</si>
  <si>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</si>
  <si>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2.0.9.</t>
  </si>
  <si>
    <t>Dodana mogućnost odabira svih razdoblje za 2010. godinu, dodani novi razdjeli za 2010.</t>
  </si>
  <si>
    <t>Oznaka razine unosi se kao dvoznamenkasta šifra a šifre znače:
11 - proračunski korisnik državnog proračuna i glava unutar nadležnog ministarstva;
12 - nadježno ministarstvo/razdjel - konsolidirani izvještaj;
21 - proračunski korisnik jedinice lokalne i područne (regionalne) samouprave;
22 - proračun jedinice lokalne i područne (regionalne) samouprave;
23 - konsolidirani proračun jedinice lokalne i područne (regionalne) samouprave;
31 - proračunski korisnik jedinice lokalne i područne (regionalne) samouprave koji obavlja poslove u sklopu funkcija koje se decentraliziraju
41 - izvanproračunski korisnik državnog proračuna
42 - izvanproračunski korisnik jedinice lokalne i područne (regionalne) samouprave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</si>
  <si>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</si>
  <si>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</si>
  <si>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</si>
  <si>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</si>
  <si>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</si>
  <si>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</si>
  <si>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</si>
  <si>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</si>
  <si>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</si>
  <si>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</si>
  <si>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</si>
  <si>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</si>
  <si>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</si>
  <si>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</si>
  <si>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Prihodi od HZZO-a na temelju ugovornih obveza</t>
  </si>
  <si>
    <t>Kazne, upravne mjere i ostali prihodi (AOP 135+145)</t>
  </si>
  <si>
    <t>Kazne i upravne mjere (AOP 136 do 144)</t>
  </si>
  <si>
    <r>
      <t>Kazne za prometne i ostale prekršaje</t>
    </r>
    <r>
      <rPr>
        <strike/>
        <sz val="9"/>
        <rFont val="Arial"/>
        <family val="2"/>
        <charset val="238"/>
      </rPr>
      <t xml:space="preserve"> </t>
    </r>
    <r>
      <rPr>
        <sz val="9"/>
        <rFont val="Arial"/>
        <family val="2"/>
        <charset val="238"/>
      </rPr>
      <t>u nadležnosti MUP-a</t>
    </r>
  </si>
  <si>
    <t>Ostali prihodi (AOP 146)</t>
  </si>
  <si>
    <t xml:space="preserve">RASHODI POSLOVANJA (AOP 148+160+194+213+221+239+248) </t>
  </si>
  <si>
    <t>Rashodi za zaposlene (AOP 149+154+156)</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</si>
  <si>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</si>
  <si>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</si>
  <si>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</si>
  <si>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</si>
  <si>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</si>
  <si>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</si>
  <si>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</si>
  <si>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</si>
  <si>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</si>
  <si>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</si>
  <si>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</si>
  <si>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</si>
  <si>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</si>
  <si>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</si>
  <si>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</si>
  <si>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</si>
  <si>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</si>
  <si>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</si>
  <si>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URED PREDSJEDNIKA REPUBLIKE HRVATSKE PO PRESTANKU OBNAŠANJA DUŽNOSTI</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</si>
  <si>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</si>
  <si>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</si>
  <si>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</si>
  <si>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</si>
  <si>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</si>
  <si>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</si>
  <si>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</si>
  <si>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</si>
  <si>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</si>
  <si>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(AOP235)</t>
  </si>
  <si>
    <t>3671</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</si>
  <si>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</si>
  <si>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</si>
  <si>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</si>
  <si>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Iznajmljivanje i davanje u zakup (leasing) strojeva i opreme za građevinarstvo i inženjerstvo</t>
  </si>
  <si>
    <t>IZVJEŠTAJ O PRIHODIMA I RASHODIMA, PRIMICIMA I IZDACIMA</t>
  </si>
  <si>
    <t>Kontrole obrasca P-VRIO ––––&gt;</t>
  </si>
  <si>
    <t>Trgovina na veliko cvijećem i sadnicama</t>
  </si>
  <si>
    <t>Trgovina na veliko živom stokom</t>
  </si>
  <si>
    <t>Račun iz rač. plana</t>
  </si>
  <si>
    <t>ZAVOD ZA SIGURNOST INFORMACIJSKIH SUSTAVA</t>
  </si>
  <si>
    <t>MINISTARSTVO TURIZMA</t>
  </si>
  <si>
    <t>Trgovina na veliko tekstilom</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</si>
  <si>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</si>
  <si>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</si>
  <si>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</si>
  <si>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</si>
  <si>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</si>
  <si>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</si>
  <si>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</si>
  <si>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</si>
  <si>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</si>
  <si>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</si>
  <si>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</si>
  <si>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</si>
  <si>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</si>
  <si>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</si>
  <si>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</si>
  <si>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</si>
  <si>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</si>
  <si>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</si>
  <si>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</si>
  <si>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</si>
  <si>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</si>
  <si>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</si>
  <si>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</si>
  <si>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</si>
  <si>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</si>
  <si>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Kapitalne pomoći međunarodnim organizacijama te institucijama i tijelima EU</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</si>
  <si>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</si>
  <si>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</si>
  <si>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</si>
  <si>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</si>
  <si>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</si>
  <si>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</si>
  <si>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</si>
  <si>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</si>
  <si>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</si>
  <si>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</si>
  <si>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</si>
  <si>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</si>
  <si>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</si>
  <si>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</si>
  <si>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</si>
  <si>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</si>
  <si>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</si>
  <si>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</si>
  <si>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</si>
  <si>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</si>
  <si>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</si>
  <si>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Prijevozna sredstva (AOP 363 do 366)</t>
  </si>
  <si>
    <t>Knjige, umjetnička djela i ostale izložbene vrijednosti (AOP 368 do 371)</t>
  </si>
  <si>
    <t>Višegodišnji nasadi i osnovno stado (AOP 373+374)</t>
  </si>
  <si>
    <t>Stanje novčanih sredstava na početku izvještajnog razdoblja</t>
  </si>
  <si>
    <r>
      <t>11-</t>
    </r>
    <r>
      <rPr>
        <sz val="7"/>
        <rFont val="Arial"/>
        <family val="2"/>
        <charset val="238"/>
      </rPr>
      <t>dugov.</t>
    </r>
  </si>
  <si>
    <r>
      <t>11-</t>
    </r>
    <r>
      <rPr>
        <sz val="7"/>
        <rFont val="Arial"/>
        <family val="2"/>
        <charset val="238"/>
      </rPr>
      <t>potraž.</t>
    </r>
  </si>
  <si>
    <t>Stanje novčanih sredstava na kraju izvještajnog razdoblja (640+641-642)</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</si>
  <si>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</si>
  <si>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</si>
  <si>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</si>
  <si>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</si>
  <si>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</si>
  <si>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</si>
  <si>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</si>
  <si>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</si>
  <si>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</si>
  <si>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</si>
  <si>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</si>
  <si>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</si>
  <si>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</si>
  <si>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</si>
  <si>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</si>
  <si>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</si>
  <si>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</si>
  <si>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</si>
  <si>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</si>
  <si>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</si>
  <si>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</si>
  <si>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</si>
  <si>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</si>
  <si>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</si>
  <si>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</si>
  <si>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</si>
  <si>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</si>
  <si>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</si>
  <si>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</si>
  <si>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</si>
  <si>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</si>
  <si>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</si>
  <si>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</si>
  <si>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</si>
  <si>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</si>
  <si>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</si>
  <si>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</si>
  <si>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PRIHODI POSLOVANJA (AOP 002+039+047+071+102+120+127+134) </t>
  </si>
  <si>
    <t>Pomoći iz inozemstva i od subjekata unutar općeg proračuna 
(AOP 048+051+056+059+062+065+068)</t>
  </si>
  <si>
    <t>Pomoći proračunu iz drugih proračuna (AOP 057+058)</t>
  </si>
  <si>
    <t xml:space="preserve">Tekuće pomoći proračunu iz drugih proračuna </t>
  </si>
  <si>
    <t xml:space="preserve">Kapitalne pomoći proračunu iz drugih proračuna </t>
  </si>
  <si>
    <t>Pomoći od izvanproračunskih korisnika (AOP 060+061)</t>
  </si>
  <si>
    <t>Tekuće pomoći od izvanproračunskih korisnika</t>
  </si>
  <si>
    <t>Višak prihoda - preneseni (AOP 275+398-276-399)</t>
  </si>
  <si>
    <t>Manjak prihoda - preneseni (AOP 276+399-275-398)</t>
  </si>
  <si>
    <t>Obračunati prihodi - nenaplaćeni (AOP 277+400)</t>
  </si>
  <si>
    <t>AOP 237 mora biti jednak zbroju AOP-a: 737 do 745 u oba stupca podataka. Dopušteno je odstupanje od 1kn zbog zaokruživanja.</t>
  </si>
  <si>
    <t>AOP 238 mora biti jednak zbroju AOP-a: 746 do 754 u oba stupca podataka. Dopušteno je odstupanje od 1kn zbog zaokruživanja.</t>
  </si>
  <si>
    <r>
      <t xml:space="preserve">Popunjenost zaglavlja referentne stranice. </t>
    </r>
    <r>
      <rPr>
        <sz val="8"/>
        <rFont val="Arial"/>
        <charset val="238"/>
      </rPr>
      <t>Svi podaci u zaglavlju čiji opis je u</t>
    </r>
    <r>
      <rPr>
        <b/>
        <sz val="8"/>
        <color indexed="56"/>
        <rFont val="Arial"/>
        <family val="2"/>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</si>
  <si>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</si>
  <si>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</si>
  <si>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</si>
  <si>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</si>
  <si>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</si>
  <si>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</si>
  <si>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</si>
  <si>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</si>
  <si>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</si>
  <si>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</si>
  <si>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</si>
  <si>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</si>
  <si>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</si>
  <si>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</si>
  <si>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</si>
  <si>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t xml:space="preserve"> </t>
  </si>
  <si>
    <t>Stanje zaliha proizvodnje i gotovih proizvoda na početku razdoblja</t>
  </si>
  <si>
    <t>KLOŠTAR PODRAVSKI</t>
  </si>
  <si>
    <t>KNEŽEVI VINOGRADI</t>
  </si>
  <si>
    <t>VP159</t>
  </si>
  <si>
    <t>VP160</t>
  </si>
  <si>
    <t>VP161</t>
  </si>
  <si>
    <t>VER</t>
  </si>
  <si>
    <t>Trgovina na veliko poljoprivrednim strojevima, opremom i priborom</t>
  </si>
  <si>
    <t>Ako je iznos na AOP-u 607 veći od nule, a iznos na AOP-u 942 (otplata glavnice primljenih zajmova od inozemnih trgovačkih društava - dugoročnih) je jednak nuli, provjerite AOP 952. Ako je njegov iznos stvarno toliki, zanemarite ovu kontrolu.</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</si>
  <si>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</si>
  <si>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</si>
  <si>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</si>
  <si>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</si>
  <si>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</si>
  <si>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</si>
  <si>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</si>
  <si>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</si>
  <si>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</si>
  <si>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</si>
  <si>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</si>
  <si>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</si>
  <si>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Oznake razdjela</t>
  </si>
  <si>
    <t>Šifre djelatnosti (NKD 2007)</t>
  </si>
  <si>
    <t>Šifarnik razdjela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</si>
  <si>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</si>
  <si>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</si>
  <si>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</si>
  <si>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</si>
  <si>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</si>
  <si>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</si>
  <si>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</si>
  <si>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</si>
  <si>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</si>
  <si>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</si>
  <si>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</si>
  <si>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</si>
  <si>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</si>
  <si>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</si>
  <si>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</si>
  <si>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</si>
  <si>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</si>
  <si>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</si>
  <si>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r>
      <t xml:space="preserve">AOP
</t>
    </r>
    <r>
      <rPr>
        <b/>
        <sz val="8"/>
        <color indexed="9"/>
        <rFont val="Arial"/>
        <family val="2"/>
        <charset val="238"/>
      </rPr>
      <t>oznaka</t>
    </r>
  </si>
  <si>
    <t>Prihodi od kamata po vrijednosnim papirima</t>
  </si>
  <si>
    <t>Kamate na oročena sredstva i depozite po viđenju</t>
  </si>
  <si>
    <t xml:space="preserve">Prihodi od zateznih kamata </t>
  </si>
  <si>
    <t>Prihodi od dividendi</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</si>
  <si>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</si>
  <si>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</si>
  <si>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</si>
  <si>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</si>
  <si>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</si>
  <si>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</si>
  <si>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</si>
  <si>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</si>
  <si>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</si>
  <si>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</si>
  <si>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</si>
  <si>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</si>
  <si>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</si>
  <si>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</si>
  <si>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</si>
  <si>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</si>
  <si>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</si>
  <si>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</si>
  <si>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</si>
  <si>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</si>
  <si>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</si>
  <si>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</si>
  <si>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</si>
  <si>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</si>
  <si>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</si>
  <si>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</si>
  <si>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</si>
  <si>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</si>
  <si>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</si>
  <si>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</si>
  <si>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</si>
  <si>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</si>
  <si>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AOP 443 mora biti jednak zbroju AOP-a: 828 do 830 u oba stupca podataka. Dopušteno je odstupanje od 1 kn zbog zaokruživanja</t>
  </si>
  <si>
    <t>AOP 831 je samo dio AOP-a 459 i mora biti manji ili jednak njemu u oba stupca podataka</t>
  </si>
  <si>
    <t>AOP 832 je samo dio AOP-a 476 i mora biti manji ili jednak njemu u oba stupca podataka</t>
  </si>
  <si>
    <t>AOP 833 je samo dio AOP-a 477 i mora biti manji ili jednak njemu u oba stupca podataka</t>
  </si>
  <si>
    <t>AOP 834 je samo dio AOP-a 478 i mora biti manji ili jednak njemu u oba stupca podataka</t>
  </si>
  <si>
    <t>AOP 835 je samo dio AOP-a 479 i mora biti manji ili jednak njemu u oba stupca podataka</t>
  </si>
  <si>
    <t>NOVA RAČA</t>
  </si>
  <si>
    <t>NOVALJA</t>
  </si>
  <si>
    <t>NOVI MAROF</t>
  </si>
  <si>
    <t>Ostali prihodi od financijske imovine</t>
  </si>
  <si>
    <t>Naknade za koncesije</t>
  </si>
  <si>
    <t>PR-RAS</t>
  </si>
  <si>
    <t>Referentna stranica</t>
  </si>
  <si>
    <t>(potpis voditelja računovodstva)</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</si>
  <si>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</si>
  <si>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</si>
  <si>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</si>
  <si>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</si>
  <si>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</si>
  <si>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</si>
  <si>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</si>
  <si>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</si>
  <si>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</si>
  <si>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</si>
  <si>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</si>
  <si>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</si>
  <si>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</si>
  <si>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</si>
  <si>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</si>
  <si>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SVETA NEDJELJA</t>
  </si>
  <si>
    <t>SVETI ĐURĐ</t>
  </si>
  <si>
    <t>SVETI ILIJA</t>
  </si>
  <si>
    <t>SVETI IVAN ŽABNO</t>
  </si>
  <si>
    <t>SVETI JURAJ NA BREGU</t>
  </si>
  <si>
    <t>SVETI MARTIN NA MURI</t>
  </si>
  <si>
    <t>SVETI PETAR OREHOVEC</t>
  </si>
  <si>
    <t>Zbroj AOP-a: 840+841 je samo dio AOP-a 483 i mora biti manji ili jednak njemu u oba stupca podataka</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</si>
  <si>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</si>
  <si>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</si>
  <si>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</si>
  <si>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</si>
  <si>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</si>
  <si>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</si>
  <si>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</si>
  <si>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</si>
  <si>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Materijalni rashodi (AOP 161+166+174+184+186)</t>
  </si>
  <si>
    <t>Naknade troškova zaposlenima (AOP 162 do 165)</t>
  </si>
  <si>
    <t>Rashodi za materijal i energiju (AOP 167 do 173)</t>
  </si>
  <si>
    <t>2673</t>
  </si>
  <si>
    <t>Obveze za zajmove od gradskih proračuna</t>
  </si>
  <si>
    <t>2674</t>
  </si>
  <si>
    <t>Obveze za zajmove od općinskih proračuna</t>
  </si>
  <si>
    <t>2675</t>
  </si>
  <si>
    <t xml:space="preserve">Plaće (bruto) (AOP 150 do 153) </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</si>
  <si>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</si>
  <si>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</si>
  <si>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</si>
  <si>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</si>
  <si>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</si>
  <si>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</si>
  <si>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</si>
  <si>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</si>
  <si>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</si>
  <si>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</si>
  <si>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</si>
  <si>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</si>
  <si>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</si>
  <si>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</si>
  <si>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</si>
  <si>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</si>
  <si>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</si>
  <si>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</si>
  <si>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RAS-funkcijski - obvezne kontrole</t>
  </si>
  <si>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</si>
  <si>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</si>
  <si>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</si>
  <si>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</si>
  <si>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</si>
  <si>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</si>
  <si>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</si>
  <si>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</si>
  <si>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</si>
  <si>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</si>
  <si>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</si>
  <si>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</si>
  <si>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</si>
  <si>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</si>
  <si>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</si>
  <si>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</si>
  <si>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</si>
  <si>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</si>
  <si>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</si>
  <si>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</si>
  <si>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</si>
  <si>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</si>
  <si>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</si>
  <si>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</si>
  <si>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</si>
  <si>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</si>
  <si>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</si>
  <si>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</si>
  <si>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</si>
  <si>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</si>
  <si>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</si>
  <si>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</si>
  <si>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</si>
  <si>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</si>
  <si>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</si>
  <si>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</si>
  <si>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</si>
  <si>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</si>
  <si>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</si>
  <si>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</si>
  <si>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</si>
  <si>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Obveze za zajmove po faktoringu od kreditnih institucija u javnom sektoru</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</si>
  <si>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</si>
  <si>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</si>
  <si>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</si>
  <si>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</si>
  <si>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</si>
  <si>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</si>
  <si>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</si>
  <si>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</si>
  <si>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</si>
  <si>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</si>
  <si>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</si>
  <si>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</si>
  <si>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</si>
  <si>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</si>
  <si>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</si>
  <si>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</si>
  <si>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</si>
  <si>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</si>
  <si>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</si>
  <si>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</si>
  <si>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</si>
  <si>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</si>
  <si>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</si>
  <si>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</si>
  <si>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</si>
  <si>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</si>
  <si>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</si>
  <si>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</si>
  <si>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</si>
  <si>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</si>
  <si>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</si>
  <si>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</si>
  <si>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</si>
  <si>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</si>
  <si>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</si>
  <si>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</si>
  <si>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</si>
  <si>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</si>
  <si>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</si>
  <si>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</si>
  <si>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</si>
  <si>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</si>
  <si>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</si>
  <si>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</si>
  <si>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</si>
  <si>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</si>
  <si>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</si>
  <si>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</si>
  <si>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Zbroj AOP-a: 836 do 838 je samo dio AOP-a 481 i mora biti manji ili jednak njemu u oba stupca podataka</t>
  </si>
  <si>
    <t>AOP 839 je samo dio AOP-a 482 i mora biti manji ili jednak njemu u oba stupca podataka</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</si>
  <si>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</si>
  <si>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</si>
  <si>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</si>
  <si>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</si>
  <si>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</si>
  <si>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</si>
  <si>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</si>
  <si>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</si>
  <si>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</si>
  <si>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</si>
  <si>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</si>
  <si>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</si>
  <si>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</si>
  <si>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</si>
  <si>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</si>
  <si>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</si>
  <si>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</si>
  <si>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</si>
  <si>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</si>
  <si>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</si>
  <si>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</si>
  <si>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</si>
  <si>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</si>
  <si>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</si>
  <si>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Opis značenja AOP oznake</t>
  </si>
  <si>
    <t>Osoba za kontaktiranje:</t>
  </si>
  <si>
    <t>Telefon:</t>
  </si>
  <si>
    <t>Telefax:</t>
  </si>
  <si>
    <t>Adresa e-pošte za kontakt:</t>
  </si>
  <si>
    <t>Adresa e-pošte obveznika:</t>
  </si>
  <si>
    <t>Pregled 
popunjenosti
obrazaca:</t>
  </si>
  <si>
    <t>Prihodi od zakupa i iznajmljivanja imovine</t>
  </si>
  <si>
    <t>Ostali prihodi od nefinancijske imovine</t>
  </si>
  <si>
    <t>Naknade za ceste</t>
  </si>
  <si>
    <t>Zbroj AOP-a: 928 do 930 je samo dio AOP-a 598 i mora biti manji ili jednak njemu u oba stupca podataka</t>
  </si>
  <si>
    <t>AOP 931 je samo dio AOP-a 599 i mora biti manji ili jednak njemu u oba stupca podataka</t>
  </si>
  <si>
    <t>Prihodi od prodaje plemenitih metala i ostalih pohranjenih vrijednosti (AOP 328)</t>
  </si>
  <si>
    <t>Prihodi od prodaje plemenitih metala i ostalih pohranjenih vrijednosti (AOP 329+330)</t>
  </si>
  <si>
    <t>Prihodi od prodaje proizvedene kratkotrajne imovine (AOP 332)</t>
  </si>
  <si>
    <t>Prihodi od prodaje zaliha (AOP 333)</t>
  </si>
  <si>
    <t>Rashodi za nabavu nefinancijske imovine (AOP 335+347+380+384+387)</t>
  </si>
  <si>
    <t>Rashodi za nabavu neproizvedene dugotrajne imovine (AOP 336+340)</t>
  </si>
  <si>
    <t>Materijalna imovina - prirodna bogatstva (AOP 337 do 339)</t>
  </si>
  <si>
    <t>Nematerijalna imovina (AOP 341 do 346)</t>
  </si>
  <si>
    <t>Rashodi za nabavu proizvedene dugotrajne imovine (AOP 348+353+362+367+372+375)</t>
  </si>
  <si>
    <t>Građevinski objekti (AOP 349 do 352)</t>
  </si>
  <si>
    <t>Postrojenja i oprema (AOP 354 do 361)</t>
  </si>
  <si>
    <t>4228</t>
  </si>
  <si>
    <t xml:space="preserve">Uzgoj grožđa </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</si>
  <si>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</si>
  <si>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</si>
  <si>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</si>
  <si>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</si>
  <si>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</si>
  <si>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</si>
  <si>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</si>
  <si>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</si>
  <si>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</si>
  <si>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</si>
  <si>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</si>
  <si>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</si>
  <si>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</si>
  <si>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</si>
  <si>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</si>
  <si>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</si>
  <si>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</si>
  <si>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</si>
  <si>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</si>
  <si>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</si>
  <si>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</si>
  <si>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</si>
  <si>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</si>
  <si>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</si>
  <si>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</si>
  <si>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</si>
  <si>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</si>
  <si>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</si>
  <si>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</si>
  <si>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</si>
  <si>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</si>
  <si>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</si>
  <si>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</si>
  <si>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</si>
  <si>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</si>
  <si>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</si>
  <si>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</si>
  <si>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</si>
  <si>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</si>
  <si>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</si>
  <si>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</si>
  <si>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</si>
  <si>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</si>
  <si>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</si>
  <si>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</si>
  <si>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</si>
  <si>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Istraživanje i razvoj: Opće javne usluge</t>
  </si>
  <si>
    <t>016</t>
  </si>
  <si>
    <t>Opće javne usluge koje nisu drugdje svrstane</t>
  </si>
  <si>
    <t>Ako su u nekom stupcu na AOP-ima 644 do 647 (brojevi zaposlenih) podaci veći od nule, tada u toj istom stupcu  mora biti postojati podatak veći od nule i na AOP-u 148 (rashodi za zaposlene).</t>
  </si>
  <si>
    <t>Ako je iznos na AOP-u 603 veći od nule, a suma iznosa na AOP-ima 938 i 939 je jednaka nuli, provjerite AOP-e 938 i 939. Ako je njihov iznos stvarno toliki, zanemarite ovu kontrolu.</t>
  </si>
  <si>
    <t>Ako je iznos na AOP-u 605 veći od nule, a iznos na AOP-u 940 (otplata glavnice primljenih zajmova od tuzemnih trgovačkih društava izvan javnog sektora - dugoročnih) je jednak nuli, provjerite AOP 940 Ako je njegov iznos stvarno toliki, zanemarite ovu kontrolu.</t>
  </si>
  <si>
    <t>Ako je iznos na AOP-u 606 veći od nule, a iznos na AOP-u 941 (otplata glavnice primljenih zajmova od tuzemnih obrtnika - dugoročnih) je jednak nuli, provjerite AOP 941. Ako je njegov iznos stvarno toliki, zanemarite ovu kontrolu.</t>
  </si>
  <si>
    <t xml:space="preserve">Dionice i udjeli u glavnici inozemnih kreditnih i ostalih financijskih institucija </t>
  </si>
  <si>
    <t>Primljeni krediti i zajmovi od institucija i tijela EU</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</si>
  <si>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</si>
  <si>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</si>
  <si>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</si>
  <si>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</si>
  <si>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</si>
  <si>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</si>
  <si>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</si>
  <si>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</si>
  <si>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</si>
  <si>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</si>
  <si>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</si>
  <si>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</si>
  <si>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</si>
  <si>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</si>
  <si>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</si>
  <si>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</si>
  <si>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</si>
  <si>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</si>
  <si>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</si>
  <si>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</si>
  <si>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</si>
  <si>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</si>
  <si>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</si>
  <si>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</si>
  <si>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</si>
  <si>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</si>
  <si>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</si>
  <si>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</si>
  <si>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</si>
  <si>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</si>
  <si>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</si>
  <si>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</si>
  <si>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</si>
  <si>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</si>
  <si>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</si>
  <si>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</si>
  <si>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</si>
  <si>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</si>
  <si>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</si>
  <si>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</si>
  <si>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</si>
  <si>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</si>
  <si>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</si>
  <si>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</si>
  <si>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</si>
  <si>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</si>
  <si>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</si>
  <si>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</si>
  <si>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</si>
  <si>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</si>
  <si>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</si>
  <si>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</si>
  <si>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</si>
  <si>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</si>
  <si>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</si>
  <si>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</si>
  <si>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</si>
  <si>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</si>
  <si>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</si>
  <si>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</si>
  <si>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</si>
  <si>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</si>
  <si>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</si>
  <si>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</si>
  <si>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</si>
  <si>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</si>
  <si>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Primici od prodaje dionica i udjela u glavnici kreditnih i ostalih financijskih institucija izvan javnog sektora (AOP 469+470)</t>
  </si>
  <si>
    <t>Primici od prodaje dionica i udjela u glavnici trgovačkih društava izvan javnog sektora (AOP 472+473)</t>
  </si>
  <si>
    <t>Primici od zaduživanja (AOP 475+480+484+486+493+498)</t>
  </si>
  <si>
    <t>Primljeni krediti i zajmovi od međunarodnih organizacija, institucija i tijela EU te inozemnih vlada (AOP 476 do 479)</t>
  </si>
  <si>
    <t>Primljeni krediti i zajmovi od kreditnih i ostalih financijskih institucija u javnom sektoru (AOP 481 do 483)</t>
  </si>
  <si>
    <t>Primljeni zajmovi od trgovačkih društava u javnom sektoru (AOP 485)</t>
  </si>
  <si>
    <t>Primljeni krediti i zajmovi od kreditnih i ostalih financijskih institucija izvan javnog sektora (AOP 487 do 492)</t>
  </si>
  <si>
    <t>Primljeni zajmovi od trgovačkih društava i obrtnika izvan javnog sektora (AOP 494 do 497)</t>
  </si>
  <si>
    <t>Primljeni zajmovi od drugih razina vlasti (AOP 499 do 505)</t>
  </si>
  <si>
    <t>Primljeni zajmovi od ostalih izvanproračunskih korisnika državnog proračuna</t>
  </si>
  <si>
    <t>8477</t>
  </si>
  <si>
    <t>Primljeni zajmovi od izvanproračunskih korisnika županijskih, gradskih i općinskih proračuna</t>
  </si>
  <si>
    <t>Primici od prodaje vrijednosnih papira iz portfelja (AOP 507+510+513+516)</t>
  </si>
  <si>
    <t>Primici za komercijalne i blagajničke zapise (AOP 508+509)</t>
  </si>
  <si>
    <t>Primici za obveznice (AOP 511+512)</t>
  </si>
  <si>
    <t>Kutjevo</t>
  </si>
  <si>
    <t>Sirač</t>
  </si>
  <si>
    <t>Breznički Hum</t>
  </si>
  <si>
    <t>Labin</t>
  </si>
  <si>
    <t>Sisak</t>
  </si>
  <si>
    <t>Brinje</t>
  </si>
  <si>
    <t>Lanišće</t>
  </si>
  <si>
    <t>Ispravljena kontrola u PR-RAS obrascu koja je AOP 010 zbrajala u AOP oznaku 003, umjesto da je oduzimala od sume svih ostalih AOP oznaka.</t>
  </si>
  <si>
    <t>Pranje i kemijsko čišćenje tekstila i krznenih proizvoda</t>
  </si>
  <si>
    <t>OIB</t>
  </si>
  <si>
    <t>KONTAKT</t>
  </si>
  <si>
    <t>TEL</t>
  </si>
  <si>
    <t>FAX</t>
  </si>
  <si>
    <t>E_POSTA</t>
  </si>
  <si>
    <t>E_POSTAOBV</t>
  </si>
  <si>
    <t>ZAK_PREDST</t>
  </si>
  <si>
    <t>KONTBR</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</si>
  <si>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Razina 11,</t>
    </r>
    <r>
      <rPr>
        <sz val="8"/>
        <rFont val="Arial"/>
        <family val="2"/>
        <charset val="238"/>
      </rPr>
      <t xml:space="preserve"> tj. korisnici koji ovu Excel datoteku ujedno koriste i za predaju svojim nadležnim ministarstvima mogu je koristiti, ali pri tome moraju zanemariti kontrolu koja govori da razina 11 ne predaje mjesečni obrazac obveze. Kod mjesečnog izvještaja Obveze, oznaka </t>
    </r>
    <r>
      <rPr>
        <b/>
        <sz val="8"/>
        <rFont val="Arial"/>
        <family val="2"/>
        <charset val="238"/>
      </rPr>
      <t>VP159</t>
    </r>
    <r>
      <rPr>
        <sz val="8"/>
        <rFont val="Arial"/>
        <family val="2"/>
        <charset val="238"/>
      </rPr>
      <t xml:space="preserve"> ili </t>
    </r>
    <r>
      <rPr>
        <b/>
        <sz val="8"/>
        <rFont val="Arial"/>
        <family val="2"/>
        <charset val="238"/>
      </rPr>
      <t>VP160</t>
    </r>
    <r>
      <rPr>
        <sz val="8"/>
        <rFont val="Arial"/>
        <family val="2"/>
        <charset val="238"/>
      </rPr>
      <t xml:space="preserve"> (mjesečni ili tromjesečni obrazac) zavisi od upisane razine, samo razina 11 i 12 imaju mjesečne obveze, dok sve ostale razine predaju samo kvartalne Obveze. Sve kontrole postavljene su tako da provjeravaju obveznost predaje obrazaca za potrebe financijskog izvještavanja, a ne u neke druge svrhe i za druge nadležne institucije. Matematičke kontrole vrijede uvijek, a kontrole obveznosti napravljene su prema pravilima za predaju financijskih obrazaca Ministarstvu financija (tj. Fini kao ovlaštenoj za prikupljanje i obradu izvještaja), a u slučaju da obrazac dostavljate nekom drugom nadležnom tijelu možete zanemariti.</t>
    </r>
  </si>
  <si>
    <t>U nastavku su dane tehničke upute o popunajvanju obrazaca.</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</si>
  <si>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</si>
  <si>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</si>
  <si>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</si>
  <si>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</si>
  <si>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AOP 203 mora biti jednak zbroju AOP-a: 701 do 706 u oba stupca podataka. Dopušteno je odstupanje od 1kn zbog zaokruživanja.</t>
  </si>
  <si>
    <t>Zbroj AOP-a 707 do 709 je samo dio AOP-a 206 i mora biti manji ili jednak njemu u oba stupca podataka</t>
  </si>
  <si>
    <t>AOP 207 mora biti jednak zbroju AOP-a: 710 do 716 u oba stupca podataka. Dopušteno je odstupanje od 1kn zbog zaokruživanja.</t>
  </si>
  <si>
    <t>AOP 717 je samo dio AOP-a 212 i mora biti manji ili jednak njemu u oba stupca podataka</t>
  </si>
  <si>
    <t>AOP 220 mora biti jednak zbroju AOP-a: 718+719 u oba stupca podataka. Dopušteno je odstupanje od 1kn zbog zaokruživanja.</t>
  </si>
  <si>
    <t>Primici od izdanih vrijednosnih papira (AOP 449+452+455+458)</t>
  </si>
  <si>
    <t>Trezorski zapisi (AOP 450+451)</t>
  </si>
  <si>
    <t>Obveznice (AOP 453+454)</t>
  </si>
  <si>
    <t>Opcije i drugi financijski derivati (AOP 456+457)</t>
  </si>
  <si>
    <t>Ostali vrijednosni papiri (AOP 459+460)</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</si>
  <si>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</si>
  <si>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</si>
  <si>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</si>
  <si>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</si>
  <si>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</si>
  <si>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</si>
  <si>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</si>
  <si>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</si>
  <si>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</si>
  <si>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</si>
  <si>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</si>
  <si>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</si>
  <si>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</si>
  <si>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</si>
  <si>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</si>
  <si>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</si>
  <si>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</si>
  <si>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</si>
  <si>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</si>
  <si>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</si>
  <si>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</si>
  <si>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</si>
  <si>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</si>
  <si>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</si>
  <si>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</si>
  <si>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</si>
  <si>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</si>
  <si>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</si>
  <si>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</si>
  <si>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</si>
  <si>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</si>
  <si>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</si>
  <si>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</si>
  <si>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</si>
  <si>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</si>
  <si>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</si>
  <si>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</si>
  <si>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</si>
  <si>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</si>
  <si>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</si>
  <si>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</si>
  <si>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</si>
  <si>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</si>
  <si>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</si>
  <si>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</si>
  <si>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</si>
  <si>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</si>
  <si>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</si>
  <si>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</si>
  <si>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</si>
  <si>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</si>
  <si>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</si>
  <si>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</si>
  <si>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</si>
  <si>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</si>
  <si>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</si>
  <si>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</si>
  <si>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</si>
  <si>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</si>
  <si>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</si>
  <si>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</si>
  <si>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</si>
  <si>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</si>
  <si>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</si>
  <si>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</si>
  <si>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</si>
  <si>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</si>
  <si>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</si>
  <si>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</si>
  <si>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</si>
  <si>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</si>
  <si>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</si>
  <si>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</si>
  <si>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</si>
  <si>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</si>
  <si>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</si>
  <si>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</si>
  <si>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Šifreopćina</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</si>
  <si>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</si>
  <si>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</si>
  <si>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</si>
  <si>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</si>
  <si>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</si>
  <si>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</si>
  <si>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</si>
  <si>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</si>
  <si>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</si>
  <si>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</si>
  <si>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</si>
  <si>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</si>
  <si>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</si>
  <si>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</si>
  <si>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</si>
  <si>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</si>
  <si>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</si>
  <si>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</si>
  <si>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</si>
  <si>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</si>
  <si>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</si>
  <si>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</si>
  <si>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</si>
  <si>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</si>
  <si>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</si>
  <si>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</si>
  <si>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</si>
  <si>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</si>
  <si>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</si>
  <si>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</si>
  <si>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</si>
  <si>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</si>
  <si>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</si>
  <si>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</si>
  <si>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</si>
  <si>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</si>
  <si>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</si>
  <si>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</si>
  <si>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</si>
  <si>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</si>
  <si>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</si>
  <si>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</si>
  <si>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</si>
  <si>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</si>
  <si>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</si>
  <si>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</si>
  <si>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</si>
  <si>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</si>
  <si>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</si>
  <si>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</si>
  <si>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</si>
  <si>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</si>
  <si>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Primljeni zajmovi od izvanproračunskih korisnika županijskih, gradskih i općinskih proračuna - dugoročni</t>
  </si>
  <si>
    <t>Kontrolni zbroj (AOP 788 do 872)</t>
  </si>
  <si>
    <t>51213</t>
  </si>
  <si>
    <t>Dani zajmovi neprofitnim organizacijama, građanima i kućanstvima u tuzemstvu po protestiranim jamstvima</t>
  </si>
  <si>
    <t>51323</t>
  </si>
  <si>
    <t>Dani zajmovi kreditnim institucijama u javnom sektoru po protestiranim jamstvima</t>
  </si>
  <si>
    <t>51333</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</si>
  <si>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</si>
  <si>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</si>
  <si>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</si>
  <si>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</si>
  <si>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</si>
  <si>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</si>
  <si>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</si>
  <si>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</si>
  <si>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</si>
  <si>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</si>
  <si>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</si>
  <si>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</si>
  <si>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</si>
  <si>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</si>
  <si>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</si>
  <si>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</si>
  <si>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</si>
  <si>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</si>
  <si>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</si>
  <si>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</si>
  <si>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</si>
  <si>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</si>
  <si>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</si>
  <si>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</si>
  <si>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</si>
  <si>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</si>
  <si>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</si>
  <si>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</si>
  <si>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</si>
  <si>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</si>
  <si>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</si>
  <si>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</si>
  <si>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</si>
  <si>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</si>
  <si>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</si>
  <si>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</si>
  <si>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</si>
  <si>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</si>
  <si>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</si>
  <si>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</si>
  <si>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</si>
  <si>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</si>
  <si>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</si>
  <si>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</si>
  <si>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</si>
  <si>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</si>
  <si>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</si>
  <si>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</si>
  <si>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</si>
  <si>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</si>
  <si>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</si>
  <si>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</si>
  <si>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</si>
  <si>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</si>
  <si>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</si>
  <si>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</si>
  <si>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</si>
  <si>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</si>
  <si>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</si>
  <si>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</si>
  <si>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</si>
  <si>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</si>
  <si>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</si>
  <si>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</si>
  <si>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</si>
  <si>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</si>
  <si>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</si>
  <si>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</si>
  <si>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</si>
  <si>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</si>
  <si>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</si>
  <si>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</si>
  <si>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</si>
  <si>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</si>
  <si>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</si>
  <si>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</si>
  <si>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</si>
  <si>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</si>
  <si>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</si>
  <si>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</si>
  <si>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</si>
  <si>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</si>
  <si>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</si>
  <si>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</si>
  <si>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</si>
  <si>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</si>
  <si>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</si>
  <si>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</si>
  <si>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</si>
  <si>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</si>
  <si>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</si>
  <si>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</si>
  <si>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</si>
  <si>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</si>
  <si>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Povrat zajmova danih neprofitnim organizacijama, građanima i kućanstvima u tuzemstvu</t>
  </si>
  <si>
    <t>Povrat zajmova danih neprofitnim organizacijama, građanima i kućanstvima u inozemstvu</t>
  </si>
  <si>
    <t>Primici od prodaje dionica i udjela u glavnici (AOP 462+466+468+471)</t>
  </si>
  <si>
    <t>Primici od prodaje dionica i udjela u glavnici kreditnih i ostalih financijskih institucija u javnom sektoru (AOP 463 do 465)</t>
  </si>
  <si>
    <t>Primici od prodaje dionica i udjela u glavnici trgovačkih društava u javnom sektoru (AOP 467)</t>
  </si>
  <si>
    <t>Izdaci za dane zajmove neprofitnim organizacijama, građanima i kućanstvima (AOP 527+528)</t>
  </si>
  <si>
    <t>Izdaci za dane zajmove kreditnim i ostalim financijskim institucijama u javnom sektoru (AOP 530 do 532)</t>
  </si>
  <si>
    <t>Izdaci za dane zajmove trgovačkim društvima u javnom sektoru (AOP 534)</t>
  </si>
  <si>
    <t>Izdaci za dane zajmove kreditnim i ostalim financijskim institucijama izvan javnog sektora (AOP 536 do 541)</t>
  </si>
  <si>
    <t>Izdaci za dane zajmove trgovačkim društvima i obrtnicima izvan javnog sektora (AOP 543 do 546)</t>
  </si>
  <si>
    <t>Dani zajmovi drugim razinama vlasti (AOP 548 do 554)</t>
  </si>
  <si>
    <t>518</t>
  </si>
  <si>
    <t>Izdaci za depozite i jamčevne pologe (AOP 556 do 558)</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</si>
  <si>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</si>
  <si>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</si>
  <si>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</si>
  <si>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</si>
  <si>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</si>
  <si>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</si>
  <si>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560+563+566+569)</t>
  </si>
  <si>
    <t>Izdaci za komercijalne i blagajničke zapise (AOP 561+562)</t>
  </si>
  <si>
    <t>Izdaci za obveznice (AOP 564+565)</t>
  </si>
  <si>
    <t>Izdaci za opcije i druge financijske derivate (AOP 567+568)</t>
  </si>
  <si>
    <t>Izdaci za ostale vrijednosne papire (AOP 570+571)</t>
  </si>
  <si>
    <t>Izdaci za dionice i udjele u glavnici (AOP 573+577+579+582)</t>
  </si>
  <si>
    <t>Dionice i udjeli u glavnici kreditnih i ostalih financijskih institucija u javnom sektoru (AOP 574 do 576)</t>
  </si>
  <si>
    <t>Dionice i udjeli u glavnici trgovačkih društava u javnom sektoru (AOP 578)</t>
  </si>
  <si>
    <t>Dionice i udjeli u glavnici kreditnih i ostalih financijskih institucija izvan javnog sektora (AOP 580+581)</t>
  </si>
  <si>
    <t>Dionice i udjeli u glavnici trgovačkih društava izvan javnog sektora (AOP 583+584)</t>
  </si>
  <si>
    <t>Izdaci za otplatu glavnice primljenih kredita i zajmova (AOP 586+591+595+597+604+609)</t>
  </si>
  <si>
    <t xml:space="preserve">Kapitalne pomoći unutar općeg proračuna </t>
  </si>
  <si>
    <t>proračunski korisnik jedinice lokalne i područne (regionalne) samouprave koji obavlja poslove u sklopu funkcija koje se decentraliziraju</t>
  </si>
  <si>
    <t>izvanproračunski korisnik državnog proračuna</t>
  </si>
  <si>
    <t>MEĐIMURSKA</t>
  </si>
  <si>
    <t>proračunski korisnik državnog proračuna i glava unutar nadležnog ministarstva</t>
  </si>
  <si>
    <t>nadježno ministarstvo/razdjel - konsolidirani izvještaj</t>
  </si>
  <si>
    <t>Prvi stupac podataka</t>
  </si>
  <si>
    <t>Zadnji stupac podataka</t>
  </si>
  <si>
    <t>Porez i prirez na dohodak od imovine i imovinskih prava</t>
  </si>
  <si>
    <t>Porez i prirez na dohodak (AOP 004 do 009 - 010 - 011)</t>
  </si>
  <si>
    <t>Sufinanciranje cijene usluge, participacije i slično</t>
  </si>
  <si>
    <t>Naknade za bolest, invalidnost i smrtni slučaj</t>
  </si>
  <si>
    <t>32361</t>
  </si>
  <si>
    <t>Obvezni i preventivni zdravstveni pregledi zaposlenika</t>
  </si>
  <si>
    <t>32377</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</si>
  <si>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</si>
  <si>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</si>
  <si>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</si>
  <si>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</si>
  <si>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</si>
  <si>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</si>
  <si>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</si>
  <si>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Pomoći izravnanja za decentralizirane funkcije (AOP 063+064)</t>
  </si>
  <si>
    <t>636</t>
  </si>
  <si>
    <t>Pomoći proračunskim korisnicima iz proračuna koji im nije nadležan (AOP 066+067)</t>
  </si>
  <si>
    <t>6361</t>
  </si>
  <si>
    <t>Tekuće pomoći proračunskim korisnicima iz proračuna koji im nije nadležan</t>
  </si>
  <si>
    <t>6362</t>
  </si>
  <si>
    <t>Kapitalne pomoći proračunskim korisnicima iz proračuna koji im nije nadležan</t>
  </si>
  <si>
    <t>638</t>
  </si>
  <si>
    <t>Pomoći iz državnog proračuna temeljem prijenosa  EU sredstava (AOP 069+070)</t>
  </si>
  <si>
    <t>6381</t>
  </si>
  <si>
    <t>Tekuće pomoći iz državnog proračuna temeljem prijenosa  EU sredstava</t>
  </si>
  <si>
    <t>6382</t>
  </si>
  <si>
    <t>Kapitalne pomoći iz državnog proračuna temeljem prijenosa  EU sredstava</t>
  </si>
  <si>
    <t>Prihodi od imovine (AOP 072+080+087+095)</t>
  </si>
  <si>
    <t xml:space="preserve">Prihodi od financijske imovine (AOP 073 do 079) </t>
  </si>
  <si>
    <t>Prihodi od nefinancijske imovine (AOP 081 do 086)</t>
  </si>
  <si>
    <t>6425</t>
  </si>
  <si>
    <t>Prihodi od prodaje kratkotrajne nefinancijske imovine</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</si>
  <si>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</si>
  <si>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</si>
  <si>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</si>
  <si>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</si>
  <si>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</si>
  <si>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</si>
  <si>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</si>
  <si>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</si>
  <si>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</si>
  <si>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</si>
  <si>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</si>
  <si>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</si>
  <si>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</si>
  <si>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</si>
  <si>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</si>
  <si>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</si>
  <si>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090</t>
  </si>
  <si>
    <t>110</t>
  </si>
  <si>
    <t>120</t>
  </si>
  <si>
    <t>160</t>
  </si>
  <si>
    <t>185</t>
  </si>
  <si>
    <t>196</t>
  </si>
  <si>
    <t>DRŽAVNA KOMISIJA ZA KONTROLU POSTUPAKA JAVNE NABAVE</t>
  </si>
  <si>
    <t>240</t>
  </si>
  <si>
    <t>241</t>
  </si>
  <si>
    <t>242</t>
  </si>
  <si>
    <t>250</t>
  </si>
  <si>
    <t>258</t>
  </si>
  <si>
    <t>POVJERENIK ZA INFORMIRANJE</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</si>
  <si>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</si>
  <si>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</si>
  <si>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</si>
  <si>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</si>
  <si>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</si>
  <si>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</si>
  <si>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</si>
  <si>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</si>
  <si>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</si>
  <si>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</si>
  <si>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</si>
  <si>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</si>
  <si>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</si>
  <si>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</si>
  <si>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</si>
  <si>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</si>
  <si>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</si>
  <si>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</si>
  <si>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</si>
  <si>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</si>
  <si>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</si>
  <si>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</si>
  <si>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</si>
  <si>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</si>
  <si>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</si>
  <si>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</si>
  <si>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</si>
  <si>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</si>
  <si>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</si>
  <si>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</si>
  <si>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Komunalni doprinosi i naknade (AOP 117 do 119)</t>
  </si>
  <si>
    <r>
      <t>Prihodi od prodaje proizvoda i robe te pruženih usluga i prihodi od donacija (AOP 121+</t>
    </r>
    <r>
      <rPr>
        <sz val="9"/>
        <rFont val="Arial"/>
        <family val="2"/>
        <charset val="238"/>
      </rPr>
      <t>124)</t>
    </r>
  </si>
  <si>
    <t>Prihodi od prodaje proizvoda i robe te pruženih usluga (AOP 122+123)</t>
  </si>
  <si>
    <t>Donacije od pravnih i fizičkih osoba izvan općeg proračuna (AOP 125+126)</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</si>
  <si>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</si>
  <si>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</si>
  <si>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</si>
  <si>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</si>
  <si>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</si>
  <si>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</si>
  <si>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</si>
  <si>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</si>
  <si>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</si>
  <si>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</si>
  <si>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</si>
  <si>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</si>
  <si>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ŠIBENIK</t>
  </si>
  <si>
    <t>Proizvodnja netkanog tekstila i proizvoda od netkanog tekstila, osim odjeće</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</si>
  <si>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</si>
  <si>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</si>
  <si>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</si>
  <si>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</si>
  <si>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</si>
  <si>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</si>
  <si>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</si>
  <si>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</si>
  <si>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</si>
  <si>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</si>
  <si>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</si>
  <si>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Ako je iznos na AOP-u 593 veći od nule, a iznos na AOP-u 924 (otplata glavnice primljenih zajmova od osiguravajućih društava u javnom sektoru - dugoročnih) je jednak nuli, provjerite AOP 924. Ako je njegov iznos stvarno toliki, zanemarite ovu kontrolu.</t>
  </si>
  <si>
    <t>Ako je iznos na AOP-u 594 veći od nule, a suma iznosa na AOP-ima 925 i 926 je jednaka nuli, provjerite AOP-e 925 i 926. Ako je njihov iznos stvarno toliki, zanemarite ovu kontrolu.</t>
  </si>
  <si>
    <t>Ako je iznos na AOP-u 599 veći od nule, a iznos na AOP-u 931 (otplata glavnice primljenih zajmova od tuzemnih osiguravajućih društava izvan javnog sektora - dugoročnih)je jednak nuli, provjerite AOP 931. Ako je njegov iznos stvarno toliki, zanemarite ovu kontrolu.</t>
  </si>
  <si>
    <t>Ako je iznos na AOP-u 600 veći od nule, a suma iznosa na AOP-ima 932 i 933 je jednaka nuli, provjerite AOP-e 932 i 933. Ako je njihov iznos stvarno toliki, zanemarite ovu kontrolu.</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</si>
  <si>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</si>
  <si>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</si>
  <si>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</si>
  <si>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</si>
  <si>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</si>
  <si>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</si>
  <si>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</si>
  <si>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</si>
  <si>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</si>
  <si>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</si>
  <si>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</si>
  <si>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</si>
  <si>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</si>
  <si>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</si>
  <si>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</si>
  <si>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</si>
  <si>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</si>
  <si>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</si>
  <si>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</si>
  <si>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</si>
  <si>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</si>
  <si>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</si>
  <si>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</si>
  <si>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</si>
  <si>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</si>
  <si>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</si>
  <si>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</si>
  <si>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</si>
  <si>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</si>
  <si>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</si>
  <si>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</si>
  <si>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</si>
  <si>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</si>
  <si>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</si>
  <si>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</si>
  <si>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proračunski korisnik jedinice lokalne i područne (regionalne) samouprave</t>
  </si>
  <si>
    <t>proračun jedinice lokalne i područne (regionalne) samouprave</t>
  </si>
  <si>
    <t>konsolidirani proračun jedinice lokalne i područne (regionalne) samouprave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</si>
  <si>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</si>
  <si>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</si>
  <si>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</si>
  <si>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</si>
  <si>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</si>
  <si>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</si>
  <si>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</si>
  <si>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</si>
  <si>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</si>
  <si>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</si>
  <si>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</si>
  <si>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</si>
  <si>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</si>
  <si>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</si>
  <si>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</si>
  <si>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</si>
  <si>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</si>
  <si>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</si>
  <si>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</si>
  <si>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</si>
  <si>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</si>
  <si>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</si>
  <si>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</si>
  <si>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</si>
  <si>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</si>
  <si>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</si>
  <si>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</si>
  <si>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</si>
  <si>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</si>
  <si>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</si>
  <si>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</si>
  <si>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</si>
  <si>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</si>
  <si>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</si>
  <si>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</si>
  <si>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</si>
  <si>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</si>
  <si>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</si>
  <si>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</si>
  <si>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</si>
  <si>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Ako je iznos na AOP-u 420 veći od nule, a iznos na AOP-ima 792 i 793 jednak nuli, provjerite AOP-e 792 i 793. Ako je njihov iznos stvarno toliki, zanemarite ovu kontrolu.</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</si>
  <si>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</si>
  <si>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</si>
  <si>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</si>
  <si>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</si>
  <si>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</si>
  <si>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</si>
  <si>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</si>
  <si>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</si>
  <si>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</si>
  <si>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</si>
  <si>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</si>
  <si>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</si>
  <si>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</si>
  <si>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</si>
  <si>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</si>
  <si>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</si>
  <si>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236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</si>
  <si>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</si>
  <si>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</si>
  <si>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</si>
  <si>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</si>
  <si>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</si>
  <si>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</si>
  <si>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</si>
  <si>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</si>
  <si>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</si>
  <si>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</si>
  <si>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</si>
  <si>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</si>
  <si>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</si>
  <si>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</si>
  <si>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</si>
  <si>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</si>
  <si>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</si>
  <si>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</si>
  <si>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</si>
  <si>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</si>
  <si>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</si>
  <si>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</si>
  <si>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</si>
  <si>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</si>
  <si>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</si>
  <si>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</si>
  <si>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</si>
  <si>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</si>
  <si>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</si>
  <si>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</si>
  <si>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</si>
  <si>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</si>
  <si>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</si>
  <si>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</si>
  <si>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</si>
  <si>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</si>
  <si>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</si>
  <si>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</si>
  <si>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</si>
  <si>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</si>
  <si>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</si>
  <si>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</si>
  <si>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</si>
  <si>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</si>
  <si>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</si>
  <si>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</si>
  <si>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</si>
  <si>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</si>
  <si>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</si>
  <si>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</si>
  <si>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</si>
  <si>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</si>
  <si>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</si>
  <si>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</si>
  <si>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</si>
  <si>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</si>
  <si>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</si>
  <si>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</si>
  <si>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</si>
  <si>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</si>
  <si>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</si>
  <si>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</si>
  <si>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</si>
  <si>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</si>
  <si>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</si>
  <si>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</si>
  <si>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AOP 441 mora biti jednak zbroju AOP-a: 822 do 824 u oba stupca podataka. Dopušteno je odstupanje od 1 kn zbog zaokruživanja</t>
  </si>
  <si>
    <t>AOP 442 mora biti jednak zbroju AOP-a: 825 do 827 u oba stupca podataka. Dopušteno je odstupanje od 1 kn zbog zaokruživanja</t>
  </si>
  <si>
    <t>MARKUŠICA</t>
  </si>
  <si>
    <t>NEGOSLAVCI</t>
  </si>
  <si>
    <t>ŠODOLOVCI</t>
  </si>
  <si>
    <t>PODRAVSKE SESVETE</t>
  </si>
  <si>
    <t>MURTER</t>
  </si>
  <si>
    <t>GORNJA REKA</t>
  </si>
  <si>
    <t>FAŽANA</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</si>
  <si>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</si>
  <si>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Razina </t>
    </r>
    <r>
      <rPr>
        <b/>
        <sz val="8"/>
        <rFont val="Arial"/>
        <charset val="238"/>
      </rPr>
      <t>31 ne smije imati popunjene AOP oznake</t>
    </r>
    <r>
      <rPr>
        <sz val="8"/>
        <rFont val="Arial"/>
        <charset val="238"/>
      </rPr>
      <t>: 003 do 034, 040 do 046, 136, 172, 201, 222 do 227, 234, 235, 240 do 244, 333, 361, 385, 386, 410 do 414, 417, 428 do 430, 434, 435, 449 do 451, 454 do 457, 460, 470, 473, 475 do 479, 490 do 492, 496, 497, 509, 512 do 515, 518, 521 do 525, 528, 539 do 541, 545, 546, 562, 565, 566 do 571, 581, 584, 586 do 590, 607, 608, 618 do 620, 623, 626, 644, 646, 675, 687, 689, 691, 693. Ako je na bilo kojoj od ovih AOP oznaka upisan iznos, a obrazac je razine 31, kontrola javlja grešku i obrazac je neispravan.</t>
    </r>
  </si>
  <si>
    <t>Izdaci za dane zajmove međunarodnim organizacijama, institucijama i tijelima EU te inozemnim vladama (AOP 522 do 525)</t>
  </si>
  <si>
    <r>
      <t xml:space="preserve">Razina </t>
    </r>
    <r>
      <rPr>
        <b/>
        <sz val="8"/>
        <rFont val="Arial"/>
        <charset val="238"/>
      </rPr>
      <t>42 ne smije imati popunjene AOP oznake</t>
    </r>
    <r>
      <rPr>
        <sz val="8"/>
        <rFont val="Arial"/>
        <charset val="238"/>
      </rPr>
      <t>: 003 do 034, 040 do 046, 128 do 131, 136, 172, 222 do 227, 240 do 244, 332, 333, 386, 410 do 414, 417, 428 do 430, 434, 435, 449 do 451, 454 do 457, 460, 470, 473, 475 do 479, 509, 512 do 515, 518, 521 do 525, 528, 539 do 541, 545, 546, 562, 565 do 571, 581, 584, 588 do 590, 618 do 620, 623, 626, 644, 646, 675, 687, 689, 691, 693. Ako je na bilo kojoj od ovih AOP oznaka upisan iznos, a obrazac je razine 42, kontrola javlja grešku i obrazac je neispravan.</t>
    </r>
  </si>
  <si>
    <t>Na godišnjoj razini, AOP oznaka 064 u obrascu Bilanca mora biti jednaka AOP-u 643 u obrascu PR-RAS. Ova kontrola je obvezujuća za razine 11, 21, 22, 31, 42. Zbog zaokruživanja vrijednosti, Dopušteno je odstupanje od 1 kn. Ova kontrola vrijedi u obje kolone podataka.</t>
  </si>
  <si>
    <t>Na godišnjoj razini, AOP oznaka 159 u obrascu Bilanca bi trebala biti jednaka AOP-u 639 u obrascu PR-RAS. Ova kontrola je upozoravajuća za razine 12, 13 i 23. Zbog zaokruživanja vrijednosti, Dopušteno je odstupanje od 1 kn. Ova kontrola upozorava na obje kolone podataka.</t>
  </si>
  <si>
    <t>VRBOVSKO</t>
  </si>
  <si>
    <t>GVOZD</t>
  </si>
  <si>
    <t>VRGORAC</t>
  </si>
  <si>
    <t>VRHOVINE</t>
  </si>
  <si>
    <t>VRLIKA</t>
  </si>
  <si>
    <t>Radovi na krovištu</t>
  </si>
  <si>
    <t>Ostale specijalizirane građevinske djelatnosti, d. n.</t>
  </si>
  <si>
    <t>Primljeni financijski leasing od kreditnih institucija u javnom sektoru</t>
  </si>
  <si>
    <t>84243</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</si>
  <si>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</si>
  <si>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</si>
  <si>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</si>
  <si>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</si>
  <si>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</si>
  <si>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</si>
  <si>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</si>
  <si>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</si>
  <si>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</si>
  <si>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</si>
  <si>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</si>
  <si>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</si>
  <si>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</si>
  <si>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</si>
  <si>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</si>
  <si>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</si>
  <si>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Ako je obrazac razine 11 korisnici mogu imati popunjene samo AOP oznake 645 i 647, a na AOP oznakama 644 i 646 iznos mora biti nula. Glave unutar nadležnog ministarstva mogu imati popunjene samo AOP oznake 644 i 646 a iznosi AOP oznaka 645 i 647 moraju biti nula. Ova kontrola ne vrijedi kad je u pitanju glava unutar nadležnog ministarstva / razdjela koja ima iskazane i rashode proračunskih korisnika iz svoje nadležnosti, gdje mogu biti iskazani i AOP 645 i AOP 647.</t>
  </si>
  <si>
    <t>Tekuće pomoći ostalim izvanproračunskim korisnicima državnog proračuna</t>
  </si>
  <si>
    <t>Ako je iznos na AOP-u 476 veći od nule, a iznos na AOP-u 832 (primljeni zajmovi od međunarodnih organizacija - dugoročni) je jednak nuli, provjerite AOP 832. Ako je njegov iznos stvarno toliki, zanemarite ovu kontrolu.</t>
  </si>
  <si>
    <t>Ako je iznos na AOP-u 477 veći od nule, a iznos na AOP-u 833 (primljeni krediti i zajmovi od institucija i tijela EU - dugoročni) je jednak nuli, provjerite AOP 833 Ako je njegov iznos stvarno toliki, zanemarite ovu kontrolu.</t>
  </si>
  <si>
    <t>Ako je iznos na AOP-u 478 veći od nule, a iznos na AOP-u 834 (primljeni zajmovi od inozemnih vlada u EU - dugoročni) je jednak nuli, provjerite AOP 834. Ako je njegov iznos stvarno toliki, zanemarite ovu kontrolu.</t>
  </si>
  <si>
    <t>Ako je iznos na AOP-u 479 veći od nule, a iznos na AOP-u 835 (primljeni zajmovi od inozemnih vlada izvan EU - dugoročni) je jednak nuli, provjerite AOP 835. Ako je njegov iznos stvarno toliki, zanemarite ovu kontrolu.</t>
  </si>
  <si>
    <t>Ako je iznos na AOP-u 482 veći od nule, a iznos na AOP-u 839 (primljeni zajmovi od osiguravajućih društava u javnom sektoru - dugoročni) je jednak nuli, provjerite AOP 839. Ako je njegov iznos stvarno toliki, zanemarite ovu kontrolu.</t>
  </si>
  <si>
    <t>Ako je iznos na AOP-u 483 veći od nule, a iznos na AOP-ima 840 i 841 jednaki nuli, provjerite AOP-e 840 i 841. Ako je njihov iznos stvarno toliki, zanemarite ovu kontrolu.</t>
  </si>
  <si>
    <t>Ako je iznos na AOP-u 485 veći od nule, a iznos na AOP-u 842 (primljeni zajmovi od trgovačkih društava u javnom sektoru - dugoročni) je jednak nuli, provjerite AOP 842. Ako je njegov iznos stvarno toliki, zanemarite ovu kontrolu.</t>
  </si>
  <si>
    <t>Ako je iznos na AOP-u 488 veći od nule, a iznos na AOP-u 846 (primljeni zajmovi od tuzemnih osiguravajućih društava izvan javnog sektora - dugoročni) je jednak nuli, provjerite AOP 846. Ako je njegov iznos stvarno toliki, zanemarite ovu kontrolu.</t>
  </si>
  <si>
    <t>Ako je iznos na AOP-u 489 veći od nule, a iznos na AOP-ima 847 i 848 jednaki nuli, provjerite AOP-e 847 i 848. Ako je njihov iznos stvarno toliki, zanemarite ovu kontrolu.</t>
  </si>
  <si>
    <t>Ako je iznos na AOP-u 491 veći od nule, a iznos na AOP-u 852 (primljeni zajmovi od inozemnih osiguravajućih društava - dugoročni) je jednak nuli, provjerite AOP 852. Ako je njegov iznos stvarno toliki, zanemarite ovu kontrolu.</t>
  </si>
  <si>
    <t>Ako je iznos na AOP-u 492 veći od nule, a iznos na AOP-ima 853 i 854 jednaki nuli, provjerite AOP-e 853 i 854. Ako je njihov iznos stvarno toliki, zanemarite ovu kontrolu.</t>
  </si>
  <si>
    <t>Ako je iznos na AOP-u 494 veći od nule, a iznos na AOP-u 855 (primljeni zajmovi od tuzemnih trgovačkih društava izvan javnog sektora - dugoročni) je jednak nuli, provjerite AOP 855. Ako je njegov iznos stvarno toliki, zanemarite ovu kontrolu.</t>
  </si>
  <si>
    <t>Ako je iznos na AOP-u 495 veći od nule, a iznos na AOP-u 856 (primljeni zajmovi od tuzemnih obrtnika - dugoročni) je jednak nuli, provjerite AOP 856. Ako je njegov iznos stvarno toliki, zanemarite ovu kontrolu.</t>
  </si>
  <si>
    <t>Ako je iznos na AOP-u 496 veći od nule, a iznos na AOP-u 857 (primljeni zajmovi od inozemnih trgovačkih društava - dugoročni) je jednak nuli, provjerite AOP 857. Ako je njegov iznos stvarno toliki, zanemarite ovu kontrolu.</t>
  </si>
  <si>
    <t>Ako je iznos na AOP-u 517 veći od nule, a iznos na AOP-u 872 (ostali tuzemni vrijednosni papiri - dugoročni) je jednak nuli, provjerite AOP 872. Ako je njegov iznos stvarno toliki, zanemarite ovu kontrolu.</t>
  </si>
  <si>
    <t>Ako je iznos na AOP-u 527 veći od nule, a suma iznosa na AOP-ima 874 i 875 je jednaka nuli, provjerite AOP-e 874 i 875. Ako je njihov iznos stvarno toliki, zanemarite ovu kontrolu.</t>
  </si>
  <si>
    <t>Ako je iznos na AOP-u 530 veći od nule, a suma iznosa na AOP-ima 876 i 877 je jednaka nuli, provjerite AOP-e 876 i 877. Ako je njihov iznos stvarno toliki, zanemarite ovu kontrolu.</t>
  </si>
  <si>
    <t>Ako je iznos na AOP-u 531 veći od nule, a suma iznosa na AOP-ima 878 i 879 je jednaka nuli, provjerite AOP-e 876 i 877. Ako je njihov iznos stvarno toliki, zanemarite ovu kontrolu.</t>
  </si>
  <si>
    <t>Ako je iznos na AOP-u 532 veći od nule, a suma iznosa na AOP-ima 880 i 881 je jednaka nuli, provjerite AOP-e 880 i 881. Ako je njihov iznos stvarno toliki, zanemarite ovu kontrolu.</t>
  </si>
  <si>
    <t>Ako je iznos na AOP-u 536 veći od nule, a suma iznosa na AOP-ima 885 i 886 je jednaka nuli, provjerite AOP-e 885 i 886. Ako je njihov iznos stvarno toliki, zanemarite ovu kontrolu.</t>
  </si>
  <si>
    <t>Ako je iznos na AOP-u 537 veći od nule, a suma iznosa na AOP-ima 887 i 888 je jednaka nuli, provjerite AOP-e 887 i 888. Ako je njihov iznos stvarno toliki, zanemarite ovu kontrolu.</t>
  </si>
  <si>
    <t>Ako je iznos na AOP-u 538 veći od nule, a suma iznosa na AOP-ima 889 i 890 je jednaka nuli, provjerite AOP-e 889 i 890. Ako je njihov iznos stvarno toliki, zanemarite ovu kontrolu.</t>
  </si>
  <si>
    <t>Ako je iznos na AOP-u 587 veći od nule, a iznos na AOP-u 917 (otplata glavnice primljenih zajmova od međunarodnih organizacija - dugoročnih) je jednak nuli, provjerite AOP 917. Ako je njegov iznos stvarno toliki, zanemarite ovu kontrolu.</t>
  </si>
  <si>
    <t>Službena putovanja</t>
  </si>
  <si>
    <t>JASENICE</t>
  </si>
  <si>
    <t>JASENOVAC</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</si>
  <si>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</si>
  <si>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</si>
  <si>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</si>
  <si>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</si>
  <si>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</si>
  <si>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</si>
  <si>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</si>
  <si>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</si>
  <si>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</si>
  <si>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</si>
  <si>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</si>
  <si>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</si>
  <si>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</si>
  <si>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</si>
  <si>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</si>
  <si>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</si>
  <si>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</si>
  <si>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</si>
  <si>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</si>
  <si>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</si>
  <si>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</si>
  <si>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</si>
  <si>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</si>
  <si>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</si>
  <si>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</si>
  <si>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</si>
  <si>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</si>
  <si>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</si>
  <si>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</si>
  <si>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</si>
  <si>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</si>
  <si>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</si>
  <si>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</si>
  <si>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</si>
  <si>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</si>
  <si>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</si>
  <si>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</si>
  <si>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</si>
  <si>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</si>
  <si>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</si>
  <si>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</si>
  <si>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</si>
  <si>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</si>
  <si>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</si>
  <si>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</si>
  <si>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</si>
  <si>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</si>
  <si>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</si>
  <si>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</si>
  <si>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</si>
  <si>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</si>
  <si>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</si>
  <si>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</si>
  <si>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</si>
  <si>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</si>
  <si>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</si>
  <si>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</si>
  <si>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</si>
  <si>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</si>
  <si>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</si>
  <si>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</si>
  <si>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</si>
  <si>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</si>
  <si>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</si>
  <si>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</si>
  <si>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</si>
  <si>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</si>
  <si>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</si>
  <si>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</si>
  <si>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</si>
  <si>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</si>
  <si>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r>
      <t xml:space="preserve">Razina </t>
    </r>
    <r>
      <rPr>
        <b/>
        <sz val="8"/>
        <rFont val="Arial"/>
        <charset val="238"/>
      </rPr>
      <t>21 ne smije imati popunjene</t>
    </r>
    <r>
      <rPr>
        <sz val="8"/>
        <rFont val="Arial"/>
        <charset val="238"/>
      </rPr>
      <t xml:space="preserve"> AOP oznake: 003 do 034, 040 do 046, 136, 172, 201, 222 do 227, 234, 235, 240 do 244, 332, 333, 361, 385, 386, 410 do 414, 417, 428 do 430, 434, 435, 449 do 451, 454 do 457, 460, 470, 473, 475 do 479, 490 do 492, 496, 497, 509, 512 do 515, 518, 521 do 525, 528, 539 do 541, 545, 546, 562, 565, 566 do 571, 581, 584, 586 do 590, 601 do 603, 607, 608, 618 do 620, 623, 626, 675, 687, 689, 691, 693. Ako je na bilo kojoj od ovih AOP oznaka upisan iznos, a obrazac je razine 21, kontrola javlja grešku i obrazac je neispravan.</t>
    </r>
  </si>
  <si>
    <t>OBVEZE - obvezne kontrole</t>
  </si>
  <si>
    <t>P-VRIO - obvezne kontrole</t>
  </si>
  <si>
    <t>URED VIJEĆA ZA NACIONALNU SIGURNOST</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</si>
  <si>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</si>
  <si>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</si>
  <si>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</si>
  <si>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</si>
  <si>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</si>
  <si>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</si>
  <si>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</si>
  <si>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</si>
  <si>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</si>
  <si>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</si>
  <si>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</si>
  <si>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</si>
  <si>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</si>
  <si>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</si>
  <si>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</si>
  <si>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</si>
  <si>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</si>
  <si>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</si>
  <si>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</si>
  <si>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</si>
  <si>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</si>
  <si>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</si>
  <si>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</si>
  <si>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</si>
  <si>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</si>
  <si>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</si>
  <si>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</si>
  <si>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</si>
  <si>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</si>
  <si>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</si>
  <si>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</si>
  <si>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Istraživanje i razvoj socijalne zaštite</t>
  </si>
  <si>
    <t>Ostale vrste energije</t>
  </si>
  <si>
    <t>044</t>
  </si>
  <si>
    <t>0441</t>
  </si>
  <si>
    <t>Proizvodnja željezničkih lokomotiva i tračničkih vozila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</si>
  <si>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</si>
  <si>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</si>
  <si>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</si>
  <si>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</si>
  <si>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</si>
  <si>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</si>
  <si>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</si>
  <si>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</si>
  <si>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</si>
  <si>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</si>
  <si>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</si>
  <si>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&lt;- 242, Min. zdravlja (47107)</t>
  </si>
  <si>
    <t>&lt;- 003 do 010, MRRFEU (47123)</t>
  </si>
  <si>
    <t>&lt;- 496, 607, MVanjsk (721)</t>
  </si>
  <si>
    <t>&lt;- 475, 476, Porezna, MinMlad (20181, 47045)</t>
  </si>
  <si>
    <t>&lt;- 128 do 131, HZZ, HZMO (23911, 25843)</t>
  </si>
  <si>
    <r>
      <t xml:space="preserve">Razina </t>
    </r>
    <r>
      <rPr>
        <b/>
        <sz val="8"/>
        <rFont val="Arial"/>
        <charset val="238"/>
      </rPr>
      <t>41 ne smije imati popunjene AOP oznake</t>
    </r>
    <r>
      <rPr>
        <sz val="8"/>
        <rFont val="Arial"/>
        <charset val="238"/>
      </rPr>
      <t>: 003 do 034, 128 do 131, 136, 172, 333, 386, 410 do 414, 417, 428 do 430, 434, 435, 449 do 451, 454 do 457, 477 do 479, 509, 512 do 515, 518, 521 do 525, 528, 539 do 541, 545, 546, 562, 565 do 571, 581, 584, 588 do 590, 618 do 620, 623, 626, 644, 646, 687, 689, 691, 693. Ako je na bilo kojoj od ovih AOP oznaka upisan iznos, a obrazac je razine 41, kontrola javlja grešku i obrazac je neispravan. Korisnici HZZ i HZMO iznimno mogu imati popunjene AOP oznake 128 do 131.</t>
    </r>
  </si>
  <si>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</si>
  <si>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</si>
  <si>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</si>
  <si>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</si>
  <si>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</si>
  <si>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</si>
  <si>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</si>
  <si>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</si>
  <si>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</si>
  <si>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</si>
  <si>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</si>
  <si>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010</t>
  </si>
  <si>
    <t>URED PREDSJEDNIKA REPUBLIKE HRVATSKE</t>
  </si>
  <si>
    <t>020</t>
  </si>
  <si>
    <t>027</t>
  </si>
  <si>
    <t>028</t>
  </si>
  <si>
    <t>029</t>
  </si>
  <si>
    <t>030</t>
  </si>
  <si>
    <t>040</t>
  </si>
  <si>
    <t>060</t>
  </si>
  <si>
    <t>MINISTARSTVO GRADITELJSTVA I PROSTORNOGA UREĐENJA</t>
  </si>
  <si>
    <t>077</t>
  </si>
  <si>
    <t>080</t>
  </si>
  <si>
    <t>AOP 081 mora biti jednak zbroju AOP-a: 247+248 u oba stupca podataka. Dopušteno je odstupanje od 1kn zbog zaokruživanja.</t>
  </si>
  <si>
    <t>AOP 140 mora biti jednak zbroju AOP-a: 249+250 u oba stupca podataka. Dopušteno je odstupanje od 1kn zbog zaokruživanja.</t>
  </si>
  <si>
    <t>AOP 157 mora biti jednak zbroju AOP-a: 251+252 u oba stupca podataka. Dopušteno je odstupanje od 1kn zbog zaokruživanja.</t>
  </si>
  <si>
    <t>AOP 164 mora biti jednak zbroju AOP-a: 269+270 u oba stupca podataka. Dopušteno je odstupanje od 1kn zbog zaokruživanja.</t>
  </si>
  <si>
    <t>AOP 176 mora biti jednak zbroju AOP-a: 271+272 u oba stupca podataka. Dopušteno je odstupanje od 1kn zbog zaokruživanja.</t>
  </si>
  <si>
    <t>AOP 177 mora biti jednak zbroju AOP-a: 273+274 u oba stupca podataka. Dopušteno je odstupanje od 1kn zbog zaokruživanja.</t>
  </si>
  <si>
    <t>AOP 193 mora biti jednak zbroju AOP-a: 275+276 u oba stupca podataka. Dopušteno je odstupanje od 1kn zbog zaokruživanja.</t>
  </si>
  <si>
    <t>Zbroj AOP-a: 938+939 je samo dio AOP-a 603 i mora biti manji ili jednak njemu u oba stupca podataka</t>
  </si>
  <si>
    <t>AOP 940 je samo dio AOP-a 605 i mora biti manji ili jednak njemu u oba stupca podataka</t>
  </si>
  <si>
    <t>AOP 941 je samo dio AOP-a 606 i mora biti manji ili jednak njemu u oba stupca podataka</t>
  </si>
  <si>
    <t>AOP 942 je samo dio AOP-a 607 i mora biti manji ili jednak njemu u oba stupca podataka</t>
  </si>
  <si>
    <t>AOP 610 mora biti jednak zbroju AOP-a: 943+944 u oba stupca podataka. Dopušteno je odstupanje od 1kn zbog zaokruživanja.</t>
  </si>
  <si>
    <t>AOP 611 mora biti jednak zbroju AOP-a: 945+946 u oba stupca podataka. Dopušteno je odstupanje od 1kn zbog zaokruživanja.</t>
  </si>
  <si>
    <t>AOP 612 mora biti jednak zbroju AOP-a: 947+948 u oba stupca podataka. Dopušteno je odstupanje od 1kn zbog zaokruživanja.</t>
  </si>
  <si>
    <t>AOP 613 mora biti jednak zbroju AOP-a: 949+950 u oba stupca podataka. Dopušteno je odstupanje od 1kn zbog zaokruživanja.</t>
  </si>
  <si>
    <t>AOP 614 mora biti jednak zbroju AOP-a: 951+952 u oba stupca podataka. Dopušteno je odstupanje od 1kn zbog zaokruživanja.</t>
  </si>
  <si>
    <t>AOP 615 mora biti jednak zbroju AOP-a: 953+954 u oba stupca podataka. Dopušteno je odstupanje od 1kn zbog zaokruživanja.</t>
  </si>
  <si>
    <t>AOP 616 mora biti jednak zbroju AOP-a: 955+956 u oba stupca podataka. Dopušteno je odstupanje od 1kn zbog zaokruživanja.</t>
  </si>
  <si>
    <t>AOP 957 je samo dio AOP-a 625 i mora biti manji ili jednak njemu u oba stupca podataka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</si>
  <si>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</si>
  <si>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</si>
  <si>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mirovinsko osiguranje (AOP 044)</t>
  </si>
  <si>
    <t xml:space="preserve">Doprinosi za mirovinsko osiguranje </t>
  </si>
  <si>
    <t>Doprinosi za zapošljavanje (AOP 046)</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</si>
  <si>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</si>
  <si>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</si>
  <si>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</si>
  <si>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</si>
  <si>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</si>
  <si>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</si>
  <si>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</si>
  <si>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</si>
  <si>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</si>
  <si>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</si>
  <si>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</si>
  <si>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</si>
  <si>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</si>
  <si>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</si>
  <si>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</si>
  <si>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</si>
  <si>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</si>
  <si>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</si>
  <si>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</si>
  <si>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</si>
  <si>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</si>
  <si>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</si>
  <si>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</si>
  <si>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</si>
  <si>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</si>
  <si>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</si>
  <si>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</si>
  <si>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</si>
  <si>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</si>
  <si>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</si>
  <si>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</si>
  <si>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</si>
  <si>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</si>
  <si>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</si>
  <si>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</si>
  <si>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</si>
  <si>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</si>
  <si>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</si>
  <si>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</si>
  <si>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</si>
  <si>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</si>
  <si>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</si>
  <si>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</si>
  <si>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</si>
  <si>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</si>
  <si>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</si>
  <si>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</si>
  <si>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</si>
  <si>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</si>
  <si>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</si>
  <si>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</si>
  <si>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</si>
  <si>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</si>
  <si>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</si>
  <si>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t>Otplata glavnice primljenih zajmova od općinskih proračuna</t>
  </si>
  <si>
    <t>Otplata glavnice primljenih zajmova od HZMO-a, HZZ-a i HZZO-a</t>
  </si>
  <si>
    <t>Pomoći temeljem prijenosa EU sredstava (AOP237+238)</t>
  </si>
  <si>
    <t>3681</t>
  </si>
  <si>
    <t>Tekuće pomoći temeljem prijenosa EU sredstava</t>
  </si>
  <si>
    <t>3682</t>
  </si>
  <si>
    <t>Kapitalne pomoći temeljem prijenosa EU sredstava</t>
  </si>
  <si>
    <t>Naknade građanima i kućanstvima na temelju osiguranja i druge naknade (AOP 240+245)</t>
  </si>
  <si>
    <t>Naknade građanima i kućanstvima na temelju osiguranja (AOP 241 do 244)</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</si>
  <si>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</si>
  <si>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</si>
  <si>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</si>
  <si>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</si>
  <si>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</si>
  <si>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</si>
  <si>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</si>
  <si>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</si>
  <si>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</si>
  <si>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</si>
  <si>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</si>
  <si>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</si>
  <si>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</si>
  <si>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</si>
  <si>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</si>
  <si>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</si>
  <si>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</si>
  <si>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</si>
  <si>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</si>
  <si>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</si>
  <si>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</si>
  <si>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</si>
  <si>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</si>
  <si>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</si>
  <si>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</si>
  <si>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</si>
  <si>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</si>
  <si>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</si>
  <si>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</si>
  <si>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</si>
  <si>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</si>
  <si>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</si>
  <si>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</si>
  <si>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</si>
  <si>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</si>
  <si>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</si>
  <si>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</si>
  <si>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</si>
  <si>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</si>
  <si>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</si>
  <si>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</si>
  <si>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</si>
  <si>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</si>
  <si>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</si>
  <si>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</si>
  <si>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</si>
  <si>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</si>
  <si>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</si>
  <si>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</si>
  <si>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</si>
  <si>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</si>
  <si>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</si>
  <si>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</si>
  <si>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</si>
  <si>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MINISTARSTVO POMORSTVA, PROMETA I INFRASTRUKTURE</t>
  </si>
  <si>
    <t>MINISTARSTVO ZNANOSTI, OBRAZOVANJA I SPORTA</t>
  </si>
  <si>
    <t>PRAVOBRANITELJ ZA DJECU</t>
  </si>
  <si>
    <t>PRAVOBRANITELJ ZA OSOBE S INVALIDITETOM</t>
  </si>
  <si>
    <t>OPERATIVNO-TEHNIČKI CENTAR ZA NADZOR TELEKOMUNIKACIJA</t>
  </si>
  <si>
    <t>DRŽAVNI ZAVOD ZA RADIOLOŠKU I NUKLEARNU SIGURNOST</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</si>
  <si>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</si>
  <si>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</si>
  <si>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</si>
  <si>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</si>
  <si>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</si>
  <si>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</si>
  <si>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</si>
  <si>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</si>
  <si>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</si>
  <si>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Dani zajmovi trgovačkim društvima u javnom sektoru</t>
  </si>
  <si>
    <t>2.0.4.</t>
  </si>
  <si>
    <t>Pogrebne i srodne djelatnosti</t>
  </si>
  <si>
    <t>Subvencije trgovačkim društvima u javnom sektoru</t>
  </si>
  <si>
    <t>Subvencije trgovačkim društvima izvan javnog sektora</t>
  </si>
  <si>
    <t>Tekuće pomoći inozemnim vladama</t>
  </si>
  <si>
    <t>Kapitalne pomoći inozemnim vladama</t>
  </si>
  <si>
    <t>PRIHODI I RASHODI POSLOVANJA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</si>
  <si>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</si>
  <si>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</si>
  <si>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</si>
  <si>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</si>
  <si>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</si>
  <si>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</si>
  <si>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</si>
  <si>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</si>
  <si>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</si>
  <si>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</si>
  <si>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</si>
  <si>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</si>
  <si>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</si>
  <si>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</si>
  <si>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</si>
  <si>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</si>
  <si>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</si>
  <si>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</si>
  <si>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</si>
  <si>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</si>
  <si>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</si>
  <si>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</si>
  <si>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</si>
  <si>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Dionice i udjeli u glavnici trgovačkih društava u javnom sektoru</t>
  </si>
  <si>
    <t>OSNOVNE UPUTE ZA UNOS PODATAKA</t>
  </si>
  <si>
    <t>KONTRBR</t>
  </si>
  <si>
    <r>
      <t xml:space="preserve">Razine </t>
    </r>
    <r>
      <rPr>
        <b/>
        <sz val="8"/>
        <rFont val="Arial"/>
        <charset val="238"/>
      </rPr>
      <t>22 ne smiju imati popunjene AOP oznake:</t>
    </r>
    <r>
      <rPr>
        <sz val="8"/>
        <rFont val="Arial"/>
        <charset val="238"/>
      </rPr>
      <t xml:space="preserve"> 012 do 017, 021, 025, 027, 032 do 034, 040 do 046, 128 do 133, 136, 172, 201, 240 do 244, 332, 333, 361, 385, 386, 410 do 414, 417, 428 do 430, 434, 435, 449 do 451, 454 do 457, 460, 470, 473, 475 do 479, 490 do 492, 496, 497, 509, 512 do 515, 518, 521 do 525, 528, 539 do 541, 545, 546, 562, 565 do 571, 581, 584, 586 do 590, 601 do 603, 607, 608, 618 do 620, 623, 626, 675, 687, 689, 691, 693. Ako je na bilo kojoj od ovih AOP oznaka upisan iznos, a obrazac je razine 22 ili razine 23, kontrola javlja grešku i obrazac je neispravan.</t>
    </r>
  </si>
  <si>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</si>
  <si>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</si>
  <si>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</si>
  <si>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</si>
  <si>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</si>
  <si>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</si>
  <si>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</si>
  <si>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</si>
  <si>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</si>
  <si>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</si>
  <si>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</si>
  <si>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</si>
  <si>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</si>
  <si>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</si>
  <si>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</si>
  <si>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</si>
  <si>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</si>
  <si>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</si>
  <si>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</si>
  <si>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</si>
  <si>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</si>
  <si>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</si>
  <si>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</si>
  <si>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</si>
  <si>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</si>
  <si>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</si>
  <si>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</si>
  <si>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</si>
  <si>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</si>
  <si>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</si>
  <si>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</si>
  <si>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</si>
  <si>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</si>
  <si>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</si>
  <si>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</si>
  <si>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</si>
  <si>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</si>
  <si>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</si>
  <si>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</si>
  <si>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</si>
  <si>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</si>
  <si>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</si>
  <si>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</si>
  <si>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</si>
  <si>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</si>
  <si>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</si>
  <si>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</si>
  <si>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</si>
  <si>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</si>
  <si>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</si>
  <si>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</si>
  <si>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</si>
  <si>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</si>
  <si>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</si>
  <si>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</si>
  <si>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</si>
  <si>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</si>
  <si>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</si>
  <si>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</si>
  <si>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</si>
  <si>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</si>
  <si>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</si>
  <si>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</si>
  <si>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</si>
  <si>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</si>
  <si>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</si>
  <si>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</si>
  <si>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</si>
  <si>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</si>
  <si>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</si>
  <si>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</si>
  <si>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</si>
  <si>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</si>
  <si>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</si>
  <si>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</si>
  <si>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</si>
  <si>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Prihodi od prodaje prijevoznih sredstava (AOP 310 do 313)</t>
  </si>
  <si>
    <t>Prihodi od prodaje knjiga, umjetničkih djela i ostalih izložbenih vrijednosti (AOP 315 do 318)</t>
  </si>
  <si>
    <t>Prihodi od prodaje višegodišnjih nasada i osnovnog stada (AOP 320+321)</t>
  </si>
  <si>
    <t>Prihodi od prodaje nematerijalne proizvedene imovine (AOP 323 do 326)</t>
  </si>
  <si>
    <r>
      <t>Razina 12</t>
    </r>
    <r>
      <rPr>
        <sz val="8"/>
        <rFont val="Arial"/>
        <family val="2"/>
        <charset val="238"/>
      </rPr>
      <t xml:space="preserve"> (od 2016. godine)</t>
    </r>
    <r>
      <rPr>
        <b/>
        <sz val="8"/>
        <rFont val="Arial"/>
        <charset val="238"/>
      </rPr>
      <t xml:space="preserve">
</t>
    </r>
    <r>
      <rPr>
        <sz val="8"/>
        <rFont val="Arial"/>
        <charset val="238"/>
      </rPr>
      <t xml:space="preserve">- </t>
    </r>
    <r>
      <rPr>
        <b/>
        <sz val="8"/>
        <rFont val="Arial"/>
        <family val="2"/>
        <charset val="238"/>
      </rPr>
      <t>za kvartale</t>
    </r>
    <r>
      <rPr>
        <sz val="8"/>
        <rFont val="Arial"/>
        <charset val="238"/>
      </rPr>
      <t xml:space="preserve"> (I.-III., I.-IX.) predaje samo obrazac Obveze,
- </t>
    </r>
    <r>
      <rPr>
        <b/>
        <sz val="8"/>
        <rFont val="Arial"/>
        <family val="2"/>
        <charset val="238"/>
      </rPr>
      <t>za polugodište</t>
    </r>
    <r>
      <rPr>
        <sz val="8"/>
        <rFont val="Arial"/>
        <charset val="238"/>
      </rPr>
      <t xml:space="preserve"> predaje obrazac PR-RAS te obrazac Obveze
- </t>
    </r>
    <r>
      <rPr>
        <b/>
        <sz val="8"/>
        <rFont val="Arial"/>
        <family val="2"/>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 </t>
    </r>
    <r>
      <rPr>
        <b/>
        <sz val="8"/>
        <color indexed="12"/>
        <rFont val="Arial"/>
        <family val="2"/>
        <charset val="238"/>
      </rPr>
      <t>Razdjeli koji nemaju korisnika za konsolidaciju trebaju za polugodište i kraj godine predati dvije Excel datoteke koje, iako imaju identične financijske podatke, imaju različite razine, tj. predati i nekonsolidirani (razina 11) i konsolidirani (razina 12) izvještaj.</t>
    </r>
  </si>
  <si>
    <r>
      <t>Novost:</t>
    </r>
    <r>
      <rPr>
        <b/>
        <sz val="10"/>
        <color indexed="9"/>
        <rFont val="Arial"/>
        <family val="2"/>
        <charset val="238"/>
      </rPr>
      <t xml:space="preserve"> </t>
    </r>
    <r>
      <rPr>
        <b/>
        <sz val="10"/>
        <color indexed="12"/>
        <rFont val="Arial"/>
        <family val="2"/>
        <charset val="238"/>
      </rPr>
      <t>U 2016. godini više se ne predaje mjesečni obrazac Obveze, a obveznost po razinama se izmijenila. Sve izmjene 
             u samoj Excel datoteci po verzijama vezane su uz promjenu poslovnih pravila, a dane  su na radnom listu Prom.</t>
    </r>
  </si>
  <si>
    <r>
      <t xml:space="preserve">Razine </t>
    </r>
    <r>
      <rPr>
        <b/>
        <sz val="8"/>
        <rFont val="Arial"/>
        <charset val="238"/>
      </rPr>
      <t>23 ne smiju imati popunjene AOP oznake:</t>
    </r>
    <r>
      <rPr>
        <sz val="8"/>
        <rFont val="Arial"/>
        <charset val="238"/>
      </rPr>
      <t xml:space="preserve"> 012 do 017, 021, 025, 027, 032 do 034, 040 do 046, </t>
    </r>
    <r>
      <rPr>
        <b/>
        <sz val="8"/>
        <color indexed="12"/>
        <rFont val="Arial"/>
        <family val="2"/>
        <charset val="238"/>
      </rPr>
      <t>128 do 131</t>
    </r>
    <r>
      <rPr>
        <sz val="8"/>
        <rFont val="Arial"/>
        <charset val="238"/>
      </rPr>
      <t xml:space="preserve">, 136, 172, 201, </t>
    </r>
    <r>
      <rPr>
        <b/>
        <sz val="8"/>
        <color indexed="12"/>
        <rFont val="Arial"/>
        <family val="2"/>
        <charset val="238"/>
      </rPr>
      <t>234, 235</t>
    </r>
    <r>
      <rPr>
        <sz val="8"/>
        <rFont val="Arial"/>
        <charset val="238"/>
      </rPr>
      <t>, 240 do 244, 332, 333, 361, 385, 386, 410 do 414, 417, 428 do 430, 434, 435, 449 do 451, 454 do 457, 460, 470, 473, 475 do 479, 490 do 492, 496, 497, 509, 512 do 515, 518, 521 do 525, 528, 539 do 541, 545, 546, 562, 565 do 571, 581, 584, 586 do 590, 601 do 603, 607, 608, 618 do 620, 623, 626, 675, 687, 689, 691, 693. Ako je na bilo kojoj od ovih AOP oznaka upisan iznos, a obrazac je razine 22 ili razine 23, kontrola javlja grešku i obrazac je neispravan.</t>
    </r>
  </si>
  <si>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</si>
  <si>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</si>
  <si>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</si>
  <si>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</si>
  <si>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</si>
  <si>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</si>
  <si>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</si>
  <si>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</si>
  <si>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</si>
  <si>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</si>
  <si>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</si>
  <si>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</si>
  <si>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</si>
  <si>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</si>
  <si>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</si>
  <si>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</si>
  <si>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</si>
  <si>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</si>
  <si>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</si>
  <si>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</si>
  <si>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</si>
  <si>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</si>
  <si>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</si>
  <si>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</si>
  <si>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</si>
  <si>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</si>
  <si>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</si>
  <si>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</si>
  <si>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</si>
  <si>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</si>
  <si>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</si>
  <si>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</si>
  <si>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</si>
  <si>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</si>
  <si>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</si>
  <si>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</si>
  <si>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</si>
  <si>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</si>
  <si>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</si>
  <si>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</si>
  <si>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</si>
  <si>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</si>
  <si>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</si>
  <si>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</si>
  <si>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</si>
  <si>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</si>
  <si>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</si>
  <si>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</si>
  <si>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</si>
  <si>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</si>
  <si>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</si>
  <si>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</si>
  <si>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</si>
  <si>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</si>
  <si>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</si>
  <si>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</si>
  <si>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</si>
  <si>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</si>
  <si>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</si>
  <si>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</si>
  <si>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</si>
  <si>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</si>
  <si>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</si>
  <si>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</si>
  <si>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</si>
  <si>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</si>
  <si>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</si>
  <si>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</si>
  <si>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</si>
  <si>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</si>
  <si>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</si>
  <si>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</si>
  <si>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</si>
  <si>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</si>
  <si>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</si>
  <si>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</si>
  <si>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</si>
  <si>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</si>
  <si>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</si>
  <si>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</si>
  <si>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</si>
  <si>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</si>
  <si>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</si>
  <si>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</si>
  <si>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</si>
  <si>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</si>
  <si>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</si>
  <si>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</si>
  <si>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</si>
  <si>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</si>
  <si>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</si>
  <si>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</si>
  <si>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</si>
  <si>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</si>
  <si>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</si>
  <si>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</si>
  <si>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</si>
  <si>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</si>
  <si>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</si>
  <si>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</si>
  <si>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</si>
  <si>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</si>
  <si>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</si>
  <si>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</si>
  <si>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</si>
  <si>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</si>
  <si>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</si>
  <si>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</si>
  <si>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</si>
  <si>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</si>
  <si>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</si>
  <si>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</si>
  <si>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</si>
  <si>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</si>
  <si>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</si>
  <si>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</si>
  <si>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</si>
  <si>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</si>
  <si>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</si>
  <si>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</si>
  <si>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</si>
  <si>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</si>
  <si>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</si>
  <si>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</si>
  <si>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</si>
  <si>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</si>
  <si>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</si>
  <si>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</si>
  <si>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</si>
  <si>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</si>
  <si>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</si>
  <si>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</si>
  <si>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</si>
  <si>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</si>
  <si>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</si>
  <si>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</si>
  <si>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</si>
  <si>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</si>
  <si>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</si>
  <si>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</si>
  <si>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</si>
  <si>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</si>
  <si>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</si>
  <si>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</si>
  <si>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</si>
  <si>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Naknade za prijevoz, za rad na terenu i odvojeni život</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</si>
  <si>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</si>
  <si>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</si>
  <si>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</si>
  <si>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</si>
  <si>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</si>
  <si>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</si>
  <si>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</si>
  <si>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</si>
  <si>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</si>
  <si>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</si>
  <si>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</si>
  <si>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</si>
  <si>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</si>
  <si>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</si>
  <si>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</si>
  <si>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</si>
  <si>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</si>
  <si>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</si>
  <si>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</si>
  <si>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</si>
  <si>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</si>
  <si>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</si>
  <si>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</si>
  <si>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</si>
  <si>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</si>
  <si>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</si>
  <si>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</si>
  <si>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</si>
  <si>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</si>
  <si>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</si>
  <si>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</si>
  <si>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</si>
  <si>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</si>
  <si>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</si>
  <si>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</si>
  <si>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</si>
  <si>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</si>
  <si>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</si>
  <si>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</si>
  <si>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</si>
  <si>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</si>
  <si>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</si>
  <si>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</si>
  <si>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</si>
  <si>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</si>
  <si>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</si>
  <si>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</si>
  <si>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</si>
  <si>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</si>
  <si>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</si>
  <si>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</si>
  <si>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</si>
  <si>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</si>
  <si>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</si>
  <si>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</si>
  <si>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</si>
  <si>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</si>
  <si>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</si>
  <si>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</si>
  <si>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</si>
  <si>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</si>
  <si>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Kontrolni zbroj (AOP 959 do 995)</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</si>
  <si>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</si>
  <si>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</si>
  <si>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</si>
  <si>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</si>
  <si>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</si>
  <si>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</si>
  <si>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</si>
  <si>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</si>
  <si>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</si>
  <si>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</si>
  <si>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</si>
  <si>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</si>
  <si>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</si>
  <si>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</si>
  <si>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</si>
  <si>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</si>
  <si>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</si>
  <si>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</si>
  <si>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MJESEC</t>
  </si>
  <si>
    <t>RAZINA</t>
  </si>
  <si>
    <t>RASF</t>
  </si>
  <si>
    <t>PVRIO</t>
  </si>
  <si>
    <t>BIL</t>
  </si>
  <si>
    <t>OBV</t>
  </si>
  <si>
    <r>
      <t>Razina</t>
    </r>
    <r>
      <rPr>
        <b/>
        <sz val="8"/>
        <rFont val="Arial"/>
        <charset val="238"/>
      </rPr>
      <t xml:space="preserve"> 13 ne smije imati popunjene AOP oznake</t>
    </r>
    <r>
      <rPr>
        <sz val="8"/>
        <rFont val="Arial"/>
        <charset val="238"/>
      </rPr>
      <t>: 128 do 131. Ako je na bilo kojoj od ovih AOP oznaka upisan iznos, a obrazac je razine 13, kontrola javlja grešku i obrazac je neispravan.</t>
    </r>
  </si>
  <si>
    <r>
      <t>Razina 22</t>
    </r>
    <r>
      <rPr>
        <sz val="8"/>
        <rFont val="Arial"/>
        <family val="2"/>
        <charset val="238"/>
      </rPr>
      <t xml:space="preserve"> (od 2016. godine)</t>
    </r>
    <r>
      <rPr>
        <sz val="8"/>
        <rFont val="Arial"/>
        <charset val="238"/>
      </rPr>
      <t xml:space="preserve">
- </t>
    </r>
    <r>
      <rPr>
        <b/>
        <sz val="8"/>
        <rFont val="Arial"/>
        <family val="2"/>
        <charset val="238"/>
      </rPr>
      <t>za kvartale te za polugodište</t>
    </r>
    <r>
      <rPr>
        <b/>
        <sz val="8"/>
        <rFont val="Arial"/>
        <charset val="238"/>
      </rPr>
      <t xml:space="preserve"> </t>
    </r>
    <r>
      <rPr>
        <sz val="8"/>
        <rFont val="Arial"/>
        <family val="2"/>
        <charset val="238"/>
      </rPr>
      <t>(I.-III., I.-VI., I.-IX.</t>
    </r>
    <r>
      <rPr>
        <sz val="8"/>
        <rFont val="Arial"/>
        <charset val="238"/>
      </rPr>
      <t xml:space="preserve">) predaje PR-RAS obrazac i Obveze
- </t>
    </r>
    <r>
      <rPr>
        <b/>
        <sz val="8"/>
        <rFont val="Arial"/>
        <family val="2"/>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 </t>
    </r>
    <r>
      <rPr>
        <b/>
        <sz val="8"/>
        <color indexed="12"/>
        <rFont val="Arial"/>
        <family val="2"/>
        <charset val="238"/>
      </rPr>
      <t>Obveznici koji nemaju korisnika za konsolidaciju dužni su predati dvije Excel datoteke koje, iako imaju identične financijske podatke, imaju različite razine, tj. predati i konsolidirani i nekonsolidirani izvještaj.</t>
    </r>
  </si>
  <si>
    <t>Ispravljena je kontrola broj 66 koja je pogrešno glasila "AOP 423 mora biti jedna sumi AOP-a 496+498", ispravno je da treba glasiti "AOP423 mora biti jednak sumi AOP-a 496 do 498", tj. i AOP oznaka 497 ulazi u kontrolu sume. Ispravljen je i opus i formula za ovu kontrolu.</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</si>
  <si>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</si>
  <si>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</si>
  <si>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</si>
  <si>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</si>
  <si>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</si>
  <si>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BRANITELJA</t>
  </si>
  <si>
    <t>MINISTARSTVO GOSPODARSTVA</t>
  </si>
  <si>
    <t>MINISTARSTVO PODUZETNIŠTVA I OBRTA</t>
  </si>
  <si>
    <t>MINISTARSTVO POLJOPRIVREDE</t>
  </si>
  <si>
    <t>MINISTARSTVO REGIONALNOGA RAZVOJA I FONDOVA EUROPSKE UNIJE</t>
  </si>
  <si>
    <t>MINISTARSTVO ZAŠTITE OKOLIŠA I PRIRODE</t>
  </si>
  <si>
    <t>Bogdanovci</t>
  </si>
  <si>
    <t>Križ</t>
  </si>
  <si>
    <t>Seget</t>
  </si>
  <si>
    <t>Bol</t>
  </si>
  <si>
    <t>Križevci</t>
  </si>
  <si>
    <t>Selca</t>
  </si>
  <si>
    <t>Borovo</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</si>
  <si>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</si>
  <si>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</si>
  <si>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</si>
  <si>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i zajmova od međunarodnih organizacija, institucija i tijela EU te inozemnih vlada (AOP 587 do 590)</t>
  </si>
  <si>
    <t>Otplata glavnice primljenih kredita i zajmova od kreditnih i ostalih financijskih institucija u javnom sektoru (AOP 592 do 594)</t>
  </si>
  <si>
    <t>Otplata glavnice primljenih zajmova od trgovačkih društava u javnom sektoru (AOP 596)</t>
  </si>
  <si>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</si>
  <si>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</si>
  <si>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</si>
  <si>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</si>
  <si>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</si>
  <si>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</si>
  <si>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</si>
  <si>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</si>
  <si>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</si>
  <si>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</si>
  <si>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</si>
  <si>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</si>
  <si>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</si>
  <si>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</si>
  <si>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Ako je iznos na AOP-u 625 veći od nule, a iznos na AOP-u 957 izdaci za otplatu glavnice za izdane ostale vrijednosne papire u zemlji - dugoročne) je jednak nuli, provjerite AOP 957. Ako je njegov iznos stvarno toliki, zanemarite ovu kontrolu.</t>
  </si>
  <si>
    <t>Goodwill</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</si>
  <si>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</si>
  <si>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</si>
  <si>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</si>
  <si>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</si>
  <si>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</si>
  <si>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</si>
  <si>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</si>
  <si>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</si>
  <si>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</si>
  <si>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</si>
  <si>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</si>
  <si>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</si>
  <si>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</si>
  <si>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</si>
  <si>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</si>
  <si>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</si>
  <si>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</si>
  <si>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</si>
  <si>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</si>
  <si>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</si>
  <si>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</si>
  <si>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</si>
  <si>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</si>
  <si>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Primljeni krediti od inozemnih kreditnih institucija - dugoročni</t>
  </si>
  <si>
    <t>Primljeni zajmovi od inozemnih osiguravajućih društava - dugoročni</t>
  </si>
  <si>
    <t>Primljeni zajmovi od ostalih inozemnih financijskih institucija - dugoročni</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</si>
  <si>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</si>
  <si>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</si>
  <si>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</si>
  <si>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</si>
  <si>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</si>
  <si>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</si>
  <si>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</si>
  <si>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</si>
  <si>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</si>
  <si>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</si>
  <si>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</si>
  <si>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</si>
  <si>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</si>
  <si>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Porez na dodanu vrijednost</t>
  </si>
  <si>
    <t>Porez na promet</t>
  </si>
  <si>
    <t>Prihodi od prodaje materijalne imovine - prirodnih bogatstava (AOP 284 do 286)</t>
  </si>
  <si>
    <t>Prihodi od prodaje nematerijalne imovine (AOP 288 do 293)</t>
  </si>
  <si>
    <t>Prihodi od prodaje proizvedene dugotrajne imovine (AOP 295+300+309+314+319+322)</t>
  </si>
  <si>
    <t>Prihodi od prodaje građevinskih objekata (AOP 296 do 299)</t>
  </si>
  <si>
    <t>Prihodi od prodaje postrojenja i opreme (AOP 301 do 308)</t>
  </si>
  <si>
    <t>7228</t>
  </si>
  <si>
    <t>Primici za opcije i druge financijske derivate (AOP 514+515)</t>
  </si>
  <si>
    <t>Primci za ostale vrijednosne papire (AOP 517+518)</t>
  </si>
  <si>
    <t>Izdaci za financijsku imovinu i otplate zajmova (AOP 520+559+572+585+617)</t>
  </si>
  <si>
    <t>Izdaci za dane zajmove i depozite (AOP 521+526+529+533+535+542+547+555)</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</si>
  <si>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</si>
  <si>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</si>
  <si>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</si>
  <si>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</si>
  <si>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</si>
  <si>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</si>
  <si>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</si>
  <si>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</si>
  <si>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</si>
  <si>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</si>
  <si>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</si>
  <si>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</si>
  <si>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</si>
  <si>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</si>
  <si>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</si>
  <si>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</si>
  <si>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</si>
  <si>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</si>
  <si>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</si>
  <si>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</si>
  <si>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</si>
  <si>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</si>
  <si>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</si>
  <si>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</si>
  <si>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</si>
  <si>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</si>
  <si>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</si>
  <si>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</si>
  <si>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</si>
  <si>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</si>
  <si>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</si>
  <si>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</si>
  <si>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</si>
  <si>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</si>
  <si>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</si>
  <si>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</si>
  <si>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</si>
  <si>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</si>
  <si>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</si>
  <si>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</si>
  <si>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</si>
  <si>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</si>
  <si>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</si>
  <si>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</si>
  <si>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</si>
  <si>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</si>
  <si>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Tekuće pomoći gradskim proračunima</t>
  </si>
  <si>
    <t>Tekuće pomoći općinskim proračunima</t>
  </si>
  <si>
    <t>Tekuće pomoći HZMO-u, HZZ-u i HZZO-u</t>
  </si>
  <si>
    <t>0228</t>
  </si>
  <si>
    <t>Prijevozna sredstva (AOP 025 do 028 - 029)</t>
  </si>
  <si>
    <t>Knjige, umjetnička djela i ostale izložbene vrijednosti (AOP 031 do 034 - 035)</t>
  </si>
  <si>
    <t>Višegodišnji nasadi i osnovno stado (AOP 037+038-039)</t>
  </si>
  <si>
    <t>Nematerijalna proizvedena imovina (AOP 041 do 044 - 045)</t>
  </si>
  <si>
    <t>Sitni inventar (AOP 048+049-050)</t>
  </si>
  <si>
    <t>Dugotrajna nefinancijska imovina u pripremi (AOP 052 do 057)</t>
  </si>
  <si>
    <t>Proizvedena kratkotrajna imovina (AOP 059 do 062)</t>
  </si>
  <si>
    <t>Zalihe vojnih sredstava za jednokratnu upotrebu</t>
  </si>
  <si>
    <t>Povrat zajmova danih tuzemnim obrtnicima - kratkoročni</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</si>
  <si>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</si>
  <si>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</si>
  <si>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</si>
  <si>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</si>
  <si>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</si>
  <si>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</si>
  <si>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VP153</t>
  </si>
  <si>
    <t>VP154</t>
  </si>
  <si>
    <t>VP156</t>
  </si>
  <si>
    <t>Na godišnjoj razini, AOP oznaka 159 u obrascu Bilanca mora biti jednaka AOP-u 639 u obrascu PR-RAS. Ova kontrola je obvezujuća za razine 11, 21, 22, 31, 42.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</si>
  <si>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Zbroj AOP-a: 803+804 je samo dio AOP-a 427 i mora biti manji ili jednak njemu u oba stupca podataka</t>
  </si>
  <si>
    <t>AOP 432 mora biti jednak zbroju AOP-a: 805 do 807 u oba stupca podataka. Dopušteno je odstupanje od 1 kn zbog zaokruživanja</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</si>
  <si>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</si>
  <si>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</si>
  <si>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</si>
  <si>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</si>
  <si>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</si>
  <si>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</si>
  <si>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</si>
  <si>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</si>
  <si>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</si>
  <si>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</si>
  <si>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</si>
  <si>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</si>
  <si>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</si>
  <si>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</si>
  <si>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</si>
  <si>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</si>
  <si>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</si>
  <si>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</si>
  <si>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</si>
  <si>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</si>
  <si>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</si>
  <si>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</si>
  <si>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</si>
  <si>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</si>
  <si>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</si>
  <si>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</si>
  <si>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</si>
  <si>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</si>
  <si>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</si>
  <si>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</si>
  <si>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</si>
  <si>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</si>
  <si>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</si>
  <si>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</si>
  <si>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</si>
  <si>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</si>
  <si>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</si>
  <si>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</si>
  <si>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</si>
  <si>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</si>
  <si>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</si>
  <si>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</si>
  <si>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</si>
  <si>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</si>
  <si>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</si>
  <si>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</si>
  <si>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</si>
  <si>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</si>
  <si>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Kontrolni zbroj (AOP 247 do 298)</t>
  </si>
  <si>
    <t>Nematerijalna proizvedena imovina (AOP 376 do 379)</t>
  </si>
  <si>
    <t>Rashodi za nabavu plemenitih metala i ostalih pohranjenih vrijednosti (AOP 381)</t>
  </si>
  <si>
    <t>Plemeniti metali i ostale pohranjene vrijednosti (AOP 382+383)</t>
  </si>
  <si>
    <t>Rashodi za nabavu proizvedene kratkotrajne imovine (AOP 385)</t>
  </si>
  <si>
    <t>Rashodi za nabavu zaliha (AOP 386)</t>
  </si>
  <si>
    <t>Rashodi za dodatna ulaganja na nefinancijskoj imovini (AOP 388+390+392+394)</t>
  </si>
  <si>
    <t>Dodatna ulaganja na građevinskim objektima (AOP 389)</t>
  </si>
  <si>
    <t>Dodatna ulaganja na postrojenjima i opremi (AOP 391)</t>
  </si>
  <si>
    <t>Dodatna ulaganja na prijevoznim sredstvima (AOP 393)</t>
  </si>
  <si>
    <t>Dodatna ulaganja za ostalu nefinancijsku imovinu (AOP 395)</t>
  </si>
  <si>
    <t>VIŠAK PRIHODA OD NEFINANCIJSKE IMOVINE (AOP 281-334)</t>
  </si>
  <si>
    <t>MANJAK PRIHODA OD NEFINANCIJSKE IMOVINE (AOP 334-281)</t>
  </si>
  <si>
    <t>UKUPNI PRIHODI (AOP 001+281)</t>
  </si>
  <si>
    <t>UKUPNI RASHODI (AOP 272+334)</t>
  </si>
  <si>
    <t>UKUPAN VIŠAK PRIHODA (AOP 401-402)</t>
  </si>
  <si>
    <t>UKUPAN MANJAK PRIHODA (AOP 402-401)</t>
  </si>
  <si>
    <t>Primici od financijske imovine i zaduživanja (AOP 409+448+461+474+506)</t>
  </si>
  <si>
    <t>Primljeni povrati glavnice danih zajmova i depozita (AOP 410+415+418+422+424+431+436+444)</t>
  </si>
  <si>
    <t>Primici (povrati) glavnice zajmova danih međunarodnim organizacijama, institucijama i tijelima EU te inozemnim vladama (AOP 411 do 414)</t>
  </si>
  <si>
    <t>Primici (povrati) glavnice zajmova danih neprofitnim organizacijama, građanima i kućanstvima (AOP 416+417)</t>
  </si>
  <si>
    <t>Primici (povrati) glavnice zajmova danih kreditnim i ostalim financijskim institucijama u javnom sektoru (AOP 419 do 421)</t>
  </si>
  <si>
    <t>Primici (povrati) glavnice zajmova danih trgovačkim društvima u javnom sektoru (AOP 423)</t>
  </si>
  <si>
    <t>Primici (povrati) glavnice zajmova danih kreditnim i ostalim financijskim institucijama izvan javnog sektora (AOP 425 do 430)</t>
  </si>
  <si>
    <t>Primici (povrati) glavnice zajmova danih trgovačkim društvima i obrtnicima izvan javnog sektora (AOP 432 do 435)</t>
  </si>
  <si>
    <t>Povrat zajmova danih drugim razinama vlasti (AOP 437 do 443)</t>
  </si>
  <si>
    <t>818</t>
  </si>
  <si>
    <t>Primici od povrata depozita i jamčevnih pologa (AOP 445 do 447)</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</si>
  <si>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</si>
  <si>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</si>
  <si>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</si>
  <si>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</si>
  <si>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</si>
  <si>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</si>
  <si>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AOP 433 mora biti jednak zbroju AOP-a: 808 do 810 u oba stupca podataka. Dopušteno je odstupanje od 1 kn zbog zaokruživanja</t>
  </si>
  <si>
    <t>KONTROLE UPOZORENJA - PR-RAS</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</si>
  <si>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</si>
  <si>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</si>
  <si>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</si>
  <si>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</si>
  <si>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</si>
  <si>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</si>
  <si>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</si>
  <si>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</si>
  <si>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</si>
  <si>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</si>
  <si>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</si>
  <si>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</si>
  <si>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</si>
  <si>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</si>
  <si>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</si>
  <si>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</si>
  <si>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VP158</t>
  </si>
  <si>
    <t>Prosječan broj zaposlenih kod korisnika na osnovi stanja na početku i na kraju izvještajnog razdoblja (cijeli broj)</t>
  </si>
  <si>
    <t>Kontrolni zbroj (AOP 640 do 675)</t>
  </si>
  <si>
    <t>Naknade za rad članovima predstavničkih i izvršnih tijela i upravnih vijeća</t>
  </si>
  <si>
    <t>36711</t>
  </si>
  <si>
    <t>Prijenosi za financiranje rashoda poslovanja</t>
  </si>
  <si>
    <t>36712</t>
  </si>
  <si>
    <t>Prijenosi za financiranje rashoda za nabavu nefinancijske imovine</t>
  </si>
  <si>
    <t>36714</t>
  </si>
  <si>
    <t>Prijenosi za financiranje izdataka za financijsku imovinu i otplatu zajmova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</si>
  <si>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</si>
  <si>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</si>
  <si>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</si>
  <si>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</si>
  <si>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</si>
  <si>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</si>
  <si>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</si>
  <si>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</si>
  <si>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</si>
  <si>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</si>
  <si>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</si>
  <si>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</si>
  <si>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</si>
  <si>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</si>
  <si>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</si>
  <si>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</si>
  <si>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</si>
  <si>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</si>
  <si>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</si>
  <si>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</si>
  <si>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</si>
  <si>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</si>
  <si>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</si>
  <si>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</si>
  <si>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</si>
  <si>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</si>
  <si>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</si>
  <si>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</si>
  <si>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</si>
  <si>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</si>
  <si>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</si>
  <si>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</si>
  <si>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</si>
  <si>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</si>
  <si>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</si>
  <si>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</si>
  <si>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</si>
  <si>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</si>
  <si>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</si>
  <si>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</si>
  <si>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</si>
  <si>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</si>
  <si>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</si>
  <si>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</si>
  <si>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</si>
  <si>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</si>
  <si>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</si>
  <si>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</si>
  <si>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</si>
  <si>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</si>
  <si>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</si>
  <si>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</si>
  <si>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</si>
  <si>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</si>
  <si>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</si>
  <si>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</si>
  <si>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</si>
  <si>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</si>
  <si>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</si>
  <si>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</si>
  <si>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</si>
  <si>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</si>
  <si>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</si>
  <si>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</si>
  <si>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Kontrolni zbroj (AOP 677 do 786)</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</si>
  <si>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</si>
  <si>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</si>
  <si>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</si>
  <si>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</si>
  <si>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</si>
  <si>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</si>
  <si>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</si>
  <si>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</si>
  <si>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</si>
  <si>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</si>
  <si>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</si>
  <si>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</si>
  <si>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</si>
  <si>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</si>
  <si>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</si>
  <si>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</si>
  <si>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</si>
  <si>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</si>
  <si>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</si>
  <si>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</si>
  <si>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</si>
  <si>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</si>
  <si>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</si>
  <si>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</si>
  <si>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</si>
  <si>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</si>
  <si>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Prihodi iz nadležnog proračuna i od HZZO-a na temelju ugovornih obveza (AOP 128+132)</t>
  </si>
  <si>
    <t>Prihodi iz nadležnog proračuna za financiranje redovne djelatnosti proračunskih korisnika (AOP 129 do 131)</t>
  </si>
  <si>
    <t>Samo razine 11 i 12 mogu i moraju imati upisan razdjel različit od nule.</t>
  </si>
  <si>
    <t>Upisana je razina 12 ili 23 a kod kvartalnih izvještaja nema konsolidacije osim mjesečnog obrasca Obveze.</t>
  </si>
  <si>
    <t>Nisu popunjena sva potrebna polja u zaglavlju.</t>
  </si>
  <si>
    <t>Za razinu 11 popunjen je obrazac koji se ne popunjava za odabrano razdoblje ili nije popunjen (označen) obrazac koji bi trebao biti popunjen.</t>
  </si>
  <si>
    <t>Za razinu 12 popunjen je obrazac koji se ne popunjava za odabrano razdoblje ili nije popunjen (označen) obrazac koji bi trebao biti popunjen.</t>
  </si>
  <si>
    <t>Za razinu 13 popunjen je obrazac koji se ne popunjava za odabrano razdoblje ili nije popunjen (označen) obrazac koji bi trebao biti popunjen.</t>
  </si>
  <si>
    <t>Za razinu 21 popunjen je obrazac koji se ne popunjava za odabrano razdoblje ili nije popunjen (označen) obrazac koji bi trebao biti popunjen.</t>
  </si>
  <si>
    <t>Za razinu 22 popunjen je obrazac koji se ne popunjava za odabrano razdoblje ili nije popunjen (označen) obrazac koji bi trebao biti popunjen.</t>
  </si>
  <si>
    <t>Za razinu 23 popunjen je obrazac koji se ne popunjava za odabrano razdoblje ili nije popunjen (označen) obrazac koji bi trebao biti popunjen.</t>
  </si>
  <si>
    <t>Za razinu 31 popunjen je obrazac koji se ne popunjava za odabrano razdoblje ili nije popunjen (označen) obrazac koji bi trebao biti popunjen.</t>
  </si>
  <si>
    <t>Za razinu 41 popunjen je obrazac koji se ne popunjava za odabrano razdoblje ili nije popunjen (označen) obrazac koji bi trebao biti popunjen.</t>
  </si>
  <si>
    <t>Za razinu 42 popunjen je obrazac koji se ne popunjava za odabrano razdoblje ili nije popunjen (označen) obrazac koji bi trebao biti popunjen.</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</si>
  <si>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</si>
  <si>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</si>
  <si>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</si>
  <si>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</si>
  <si>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</si>
  <si>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</si>
  <si>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</si>
  <si>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</si>
  <si>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</si>
  <si>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</si>
  <si>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</si>
  <si>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</si>
  <si>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</si>
  <si>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</si>
  <si>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</si>
  <si>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</si>
  <si>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</si>
  <si>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</si>
  <si>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</si>
  <si>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</si>
  <si>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</si>
  <si>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</si>
  <si>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</si>
  <si>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</si>
  <si>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</si>
  <si>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</si>
  <si>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</si>
  <si>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</si>
  <si>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</si>
  <si>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</si>
  <si>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</si>
  <si>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</si>
  <si>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</si>
  <si>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</si>
  <si>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</si>
  <si>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</si>
  <si>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</si>
  <si>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</si>
  <si>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</si>
  <si>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</si>
  <si>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</si>
  <si>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</si>
  <si>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</si>
  <si>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</si>
  <si>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</si>
  <si>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</si>
  <si>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</si>
  <si>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</si>
  <si>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</si>
  <si>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</si>
  <si>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</si>
  <si>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</si>
  <si>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</si>
  <si>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</si>
  <si>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</si>
  <si>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</si>
  <si>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</si>
  <si>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</si>
  <si>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</si>
  <si>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</si>
  <si>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</si>
  <si>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</si>
  <si>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</si>
  <si>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</si>
  <si>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</si>
  <si>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</si>
  <si>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</si>
  <si>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</si>
  <si>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</si>
  <si>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</si>
  <si>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</si>
  <si>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</si>
  <si>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</si>
  <si>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</si>
  <si>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</si>
  <si>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</si>
  <si>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</si>
  <si>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</si>
  <si>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</si>
  <si>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</si>
  <si>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</si>
  <si>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</si>
  <si>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</si>
  <si>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</si>
  <si>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</si>
  <si>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</si>
  <si>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</si>
  <si>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</si>
  <si>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</si>
  <si>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</si>
  <si>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</si>
  <si>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</si>
  <si>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</si>
  <si>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</si>
  <si>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</si>
  <si>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</si>
  <si>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</si>
  <si>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</si>
  <si>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</si>
  <si>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</si>
  <si>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</si>
  <si>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</si>
  <si>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</si>
  <si>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</si>
  <si>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</si>
  <si>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</si>
  <si>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</si>
  <si>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</si>
  <si>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</si>
  <si>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</si>
  <si>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</si>
  <si>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</si>
  <si>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</si>
  <si>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</si>
  <si>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</si>
  <si>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</si>
  <si>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</si>
  <si>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</si>
  <si>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</si>
  <si>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</si>
  <si>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izvanproračunski korisnik jedinice lokalne i područne (regionalne) samouprave</t>
  </si>
  <si>
    <t>opća država</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</si>
  <si>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</si>
  <si>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</si>
  <si>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</si>
  <si>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</si>
  <si>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</si>
  <si>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</si>
  <si>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</si>
  <si>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</si>
  <si>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</si>
  <si>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</si>
  <si>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</si>
  <si>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</si>
  <si>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</si>
  <si>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Unaprijed plaćeni rashodi budućih razdoblja i nedospjela naplata prihoda (aktivna vremenska razgraničenja)</t>
  </si>
  <si>
    <t>Stanje obveza 1. siječnja (=AOP 038 iz Izvještaja o obvezama za prethodnu godinu)</t>
  </si>
  <si>
    <t>4.2.0.</t>
  </si>
  <si>
    <t>Ako je obrazac RAS-funkcijski popunjen, tada razlika AOP oznaka 402 i 234 (AOP 402-234) u obrascu PR-RAS treba biti jednaka zbroju svih rashoda po vrstama,  tj. AOP-u 137 u obrascu RAS-funkcijski. Zbog zaokruživanja vrijednosti, Dopušteno je odstupanje od 1 kn. Kontrola vrijedi za obje kolone podataka.</t>
  </si>
  <si>
    <t>AOP 920 je samo dio AOP-a 590 i mora biti manji ili jednak njemu u oba stupca podataka</t>
  </si>
  <si>
    <t>Zbroj AOP-a: 921 do 923 je samo dio AOP-a 592 i mora biti manji ili jednak njemu u oba stupca podataka</t>
  </si>
  <si>
    <t>AOP 924 je samo dio AOP-a 593 i mora biti manji ili jednak njemu u oba stupca podataka</t>
  </si>
  <si>
    <t>Zbroj AOP-a: 925 do 926 je samo dio AOP-a 594 i mora biti manji ili jednak njemu u oba stupca podataka</t>
  </si>
  <si>
    <t>AOP 927 je samo dio AOP-a 596 i mora biti manji ili jednak njemu u oba stupca podataka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</si>
  <si>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</si>
  <si>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</si>
  <si>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</si>
  <si>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</si>
  <si>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</si>
  <si>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</si>
  <si>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</si>
  <si>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KONTROLE IZMEĐU OBRAZACA - kontrole upozorenja</t>
  </si>
  <si>
    <t>KONTROLE IZMEĐU OBRAZACA - obvezne kontrole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</si>
  <si>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</si>
  <si>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</si>
  <si>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</si>
  <si>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</si>
  <si>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</si>
  <si>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</si>
  <si>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</si>
  <si>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</si>
  <si>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</si>
  <si>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</si>
  <si>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</si>
  <si>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</si>
  <si>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</si>
  <si>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</si>
  <si>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</si>
  <si>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</si>
  <si>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</si>
  <si>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</si>
  <si>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</si>
  <si>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</si>
  <si>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Kazne za porezne prekršaje</t>
  </si>
  <si>
    <t>Kazne za prekršaje trgovačkih društava - privredne prijestupe</t>
  </si>
  <si>
    <t>Kazne i druge mjere u kaznenom postupku</t>
  </si>
  <si>
    <t>Kazne za prekršaje na kulturnim dobrima</t>
  </si>
  <si>
    <t>Upravne mjere</t>
  </si>
  <si>
    <t>Ostali prihodi</t>
  </si>
  <si>
    <t>Doprinosi za obvezno zdravstveno osiguranje</t>
  </si>
  <si>
    <t>Ostale naknade troškova zaposlenima</t>
  </si>
  <si>
    <t>Službena, radna i zaštitna odjeća i obuća</t>
  </si>
  <si>
    <t>Naknade troškova osobama izvan radnog odnosa</t>
  </si>
  <si>
    <t>Pristojbe i naknade</t>
  </si>
  <si>
    <t>Na godišnjoj razini AOP oznaka 402 u obrascu PR-RAS treba biti jednaka zbroju AOP 001+018+024+031+071+078+085+103+110+125  tj. AOP-u 137 u obrascu RAS-funkcijski u obje kolone podataka. Dopušteno je odstupanje od 1 kn</t>
  </si>
  <si>
    <t xml:space="preserve">Na godišnjoj razini, AOP 159 u obrascu Bilanca mora biti jednak AOP-u 639 u obrascu PR-RAS u obje kolone podataka. Ova kontrola je upozoravajuća za razine 12, 13 i 23. </t>
  </si>
  <si>
    <t>Na godišnjoj razini, AOP oznaka 064 u obrascu Bilanca bi trebala biti jednaka AOP-u 643 u obrascu PR-RAS. Ova kontrola su upozoravajuće za razine 12, 13 i 23. Dopušteno je odstupanje od 1 kn. Ova kontrola upozorava na obje kolone podataka.</t>
  </si>
  <si>
    <t>Na obrascu razine 11 AOP oznake 645 i 647 mogu biti popunjene, a AOP oznake 644 i 646 ne bi trebale biti popunjene. Izuzetak su samo za glave unutar nadležnog ministarstva. Upozorenje je na popunjenost 644 i 646.</t>
  </si>
  <si>
    <t>Ako je iznos na AOP-u 028 veći od nule, a iznosi na AOP-u 650 (porez na cestovna motorna vozila) i na AOP-u 651 (porez na tvrtku odnosno naziv tvrtke) su jednaki nuli, provjerite AOP-e 650 i 651.</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</si>
  <si>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</si>
  <si>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</si>
  <si>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</si>
  <si>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</si>
  <si>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</si>
  <si>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</si>
  <si>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</si>
  <si>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</si>
  <si>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</si>
  <si>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</si>
  <si>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</si>
  <si>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</si>
  <si>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</si>
  <si>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</si>
  <si>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</si>
  <si>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</si>
  <si>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</si>
  <si>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</si>
  <si>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</si>
  <si>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</si>
  <si>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</si>
  <si>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</si>
  <si>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</si>
  <si>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</si>
  <si>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</si>
  <si>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</si>
  <si>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</si>
  <si>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</si>
  <si>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</si>
  <si>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r>
      <t>Razina 11</t>
    </r>
    <r>
      <rPr>
        <sz val="8"/>
        <rFont val="Arial"/>
        <family val="2"/>
        <charset val="238"/>
      </rPr>
      <t xml:space="preserve"> (od 2016. godine)</t>
    </r>
    <r>
      <rPr>
        <sz val="8"/>
        <rFont val="Arial"/>
        <charset val="238"/>
      </rPr>
      <t xml:space="preserve">
- </t>
    </r>
    <r>
      <rPr>
        <b/>
        <sz val="8"/>
        <rFont val="Arial"/>
        <family val="2"/>
        <charset val="238"/>
      </rPr>
      <t>za kvartale te za polugodište</t>
    </r>
    <r>
      <rPr>
        <b/>
        <sz val="8"/>
        <rFont val="Arial"/>
        <charset val="238"/>
      </rPr>
      <t xml:space="preserve"> </t>
    </r>
    <r>
      <rPr>
        <sz val="8"/>
        <rFont val="Arial"/>
        <family val="2"/>
        <charset val="238"/>
      </rPr>
      <t>(I.-III., I.-VI., I.-IX.</t>
    </r>
    <r>
      <rPr>
        <sz val="8"/>
        <rFont val="Arial"/>
        <charset val="238"/>
      </rPr>
      <t xml:space="preserve">) predaje PR-RAS obrazac i Obveze
- </t>
    </r>
    <r>
      <rPr>
        <b/>
        <sz val="8"/>
        <rFont val="Arial"/>
        <family val="2"/>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</si>
  <si>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family val="2"/>
        <charset val="238"/>
      </rPr>
      <t xml:space="preserve"> (od 2016. godine)</t>
    </r>
    <r>
      <rPr>
        <sz val="8"/>
        <rFont val="Arial"/>
        <charset val="238"/>
      </rPr>
      <t xml:space="preserve">
- </t>
    </r>
    <r>
      <rPr>
        <b/>
        <sz val="8"/>
        <rFont val="Arial"/>
        <family val="2"/>
        <charset val="238"/>
      </rPr>
      <t>za kvartale te za polugodište</t>
    </r>
    <r>
      <rPr>
        <b/>
        <sz val="8"/>
        <rFont val="Arial"/>
        <charset val="238"/>
      </rPr>
      <t xml:space="preserve"> </t>
    </r>
    <r>
      <rPr>
        <sz val="8"/>
        <rFont val="Arial"/>
        <family val="2"/>
        <charset val="238"/>
      </rPr>
      <t>(I.-III., I.-VI., I.-IX.</t>
    </r>
    <r>
      <rPr>
        <sz val="8"/>
        <rFont val="Arial"/>
        <charset val="238"/>
      </rPr>
      <t xml:space="preserve">) predaje samo obrazac PR-RAS
- </t>
    </r>
    <r>
      <rPr>
        <b/>
        <sz val="8"/>
        <rFont val="Arial"/>
        <family val="2"/>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</si>
  <si>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2819074</t>
  </si>
  <si>
    <t>OPĆINA MARINA</t>
  </si>
  <si>
    <t>ANTE RUDANA 47</t>
  </si>
  <si>
    <t>84238675791</t>
  </si>
  <si>
    <t>Jelena Dujmov</t>
  </si>
  <si>
    <t>ANTE MAMUT</t>
  </si>
  <si>
    <t>racunovodstvo@marina.hr</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</si>
</sst>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79">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9"/>
      <color indexed="9"/>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b/>
      <sz val="10"/>
      <color indexed="10"/>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family val="2"/>
      <charset val="238"/>
    </font>
    <font>
      <sz val="9"/>
      <name val="Arial CE"/>
      <charset val="238"/>
    </font>
    <font>
      <b/>
      <sz val="9"/>
      <name val="Arial CE"/>
      <family val="2"/>
      <charset val="238"/>
    </font>
    <font>
      <b/>
      <sz val="7"/>
      <name val="Arial"/>
      <family val="2"/>
      <charset val="238"/>
    </font>
    <font>
      <b/>
      <sz val="8"/>
      <name val="Arial CE"/>
      <charset val="238"/>
    </font>
    <font>
      <sz val="7"/>
      <name val="Arial CE"/>
      <charset val="238"/>
    </font>
    <font>
      <sz val="10"/>
      <color indexed="12"/>
      <name val="Arial"/>
      <family val="2"/>
      <charset val="238"/>
    </font>
    <font>
      <b/>
      <sz val="7.5"/>
      <name val="Arial"/>
      <family val="2"/>
      <charset val="238"/>
    </font>
    <font>
      <strike/>
      <sz val="9"/>
      <name val="Arial"/>
      <family val="2"/>
      <charset val="238"/>
    </font>
    <font>
      <b/>
      <sz val="10"/>
      <color indexed="18"/>
      <name val="Arial"/>
      <family val="2"/>
      <charset val="238"/>
    </font>
    <font>
      <b/>
      <sz val="9"/>
      <color indexed="10"/>
      <name val="Arial"/>
      <family val="2"/>
      <charset val="238"/>
    </font>
    <font>
      <sz val="10"/>
      <color indexed="18"/>
      <name val="Arial"/>
      <charset val="238"/>
    </font>
    <font>
      <sz val="8"/>
      <name val="Arial"/>
      <charset val="238"/>
    </font>
    <font>
      <b/>
      <sz val="8"/>
      <name val="Arial"/>
      <charset val="238"/>
    </font>
    <font>
      <sz val="10"/>
      <name val="Arial"/>
      <charset val="238"/>
    </font>
    <font>
      <b/>
      <sz val="9"/>
      <color indexed="9"/>
      <name val="Arial"/>
      <charset val="238"/>
    </font>
    <font>
      <sz val="10"/>
      <color indexed="58"/>
      <name val="Arial"/>
      <family val="2"/>
      <charset val="238"/>
    </font>
    <font>
      <sz val="8"/>
      <color indexed="81"/>
      <name val="Tahoma"/>
      <charset val="238"/>
    </font>
    <font>
      <b/>
      <sz val="8"/>
      <color indexed="81"/>
      <name val="Tahoma"/>
      <charset val="238"/>
    </font>
    <font>
      <sz val="8"/>
      <color indexed="56"/>
      <name val="Arial"/>
      <charset val="238"/>
    </font>
    <font>
      <b/>
      <sz val="10"/>
      <color indexed="55"/>
      <name val="Arial"/>
      <family val="2"/>
      <charset val="238"/>
    </font>
  </fonts>
  <fills count="17">
    <fill>
      <patternFill patternType="none"/>
    </fill>
    <fill>
      <patternFill patternType="gray125"/>
    </fill>
    <fill>
      <patternFill patternType="solid">
        <fgColor indexed="22"/>
        <bgColor indexed="64"/>
      </patternFill>
    </fill>
    <fill>
      <patternFill patternType="lightGray">
        <fgColor indexed="22"/>
      </patternFill>
    </fill>
    <fill>
      <patternFill patternType="solid">
        <fgColor indexed="55"/>
        <bgColor indexed="23"/>
      </patternFill>
    </fill>
    <fill>
      <patternFill patternType="solid">
        <fgColor indexed="55"/>
        <bgColor indexed="55"/>
      </patternFill>
    </fill>
    <fill>
      <patternFill patternType="solid">
        <fgColor indexed="56"/>
        <bgColor indexed="64"/>
      </patternFill>
    </fill>
    <fill>
      <patternFill patternType="solid">
        <fgColor indexed="55"/>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56"/>
        <bgColor indexed="8"/>
      </patternFill>
    </fill>
    <fill>
      <patternFill patternType="lightGray">
        <fgColor indexed="22"/>
        <bgColor indexed="9"/>
      </patternFill>
    </fill>
    <fill>
      <patternFill patternType="solid">
        <fgColor indexed="9"/>
        <bgColor indexed="64"/>
      </patternFill>
    </fill>
    <fill>
      <patternFill patternType="solid">
        <fgColor indexed="13"/>
        <bgColor indexed="64"/>
      </patternFill>
    </fill>
    <fill>
      <patternFill patternType="solid">
        <fgColor indexed="55"/>
        <bgColor indexed="8"/>
      </patternFill>
    </fill>
    <fill>
      <patternFill patternType="solid">
        <fgColor indexed="23"/>
        <bgColor indexed="64"/>
      </patternFill>
    </fill>
  </fills>
  <borders count="104">
    <border>
      <left/>
      <right/>
      <top/>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22"/>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top style="thin">
        <color indexed="8"/>
      </top>
      <bottom/>
      <diagonal/>
    </border>
    <border>
      <left style="thin">
        <color indexed="8"/>
      </left>
      <right style="thin">
        <color indexed="8"/>
      </right>
      <top/>
      <bottom style="thin">
        <color indexed="8"/>
      </bottom>
      <diagonal/>
    </border>
    <border>
      <left style="thin">
        <color indexed="64"/>
      </left>
      <right/>
      <top style="thin">
        <color indexed="8"/>
      </top>
      <bottom style="thin">
        <color indexed="64"/>
      </bottom>
      <diagonal/>
    </border>
    <border>
      <left style="thin">
        <color indexed="64"/>
      </left>
      <right style="thin">
        <color indexed="55"/>
      </right>
      <top style="thin">
        <color indexed="64"/>
      </top>
      <bottom style="hair">
        <color indexed="55"/>
      </bottom>
      <diagonal/>
    </border>
    <border>
      <left style="thin">
        <color indexed="55"/>
      </left>
      <right style="thin">
        <color indexed="55"/>
      </right>
      <top style="thin">
        <color indexed="64"/>
      </top>
      <bottom style="hair">
        <color indexed="55"/>
      </bottom>
      <diagonal/>
    </border>
    <border>
      <left style="thin">
        <color indexed="64"/>
      </left>
      <right style="thin">
        <color indexed="55"/>
      </right>
      <top style="hair">
        <color indexed="55"/>
      </top>
      <bottom style="hair">
        <color indexed="55"/>
      </bottom>
      <diagonal/>
    </border>
    <border>
      <left style="thin">
        <color indexed="55"/>
      </left>
      <right style="thin">
        <color indexed="55"/>
      </right>
      <top style="hair">
        <color indexed="55"/>
      </top>
      <bottom style="hair">
        <color indexed="55"/>
      </bottom>
      <diagonal/>
    </border>
    <border>
      <left style="thin">
        <color indexed="64"/>
      </left>
      <right style="thin">
        <color indexed="55"/>
      </right>
      <top style="hair">
        <color indexed="55"/>
      </top>
      <bottom style="thin">
        <color indexed="64"/>
      </bottom>
      <diagonal/>
    </border>
    <border>
      <left style="thin">
        <color indexed="55"/>
      </left>
      <right style="thin">
        <color indexed="55"/>
      </right>
      <top style="hair">
        <color indexed="55"/>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64"/>
      </bottom>
      <diagonal/>
    </border>
    <border>
      <left style="thin">
        <color indexed="9"/>
      </left>
      <right style="thin">
        <color indexed="64"/>
      </right>
      <top style="thin">
        <color indexed="64"/>
      </top>
      <bottom style="thin">
        <color indexed="64"/>
      </bottom>
      <diagonal/>
    </border>
    <border>
      <left style="thin">
        <color indexed="55"/>
      </left>
      <right/>
      <top style="thin">
        <color indexed="64"/>
      </top>
      <bottom style="hair">
        <color indexed="55"/>
      </bottom>
      <diagonal/>
    </border>
    <border>
      <left style="thin">
        <color indexed="55"/>
      </left>
      <right/>
      <top style="hair">
        <color indexed="55"/>
      </top>
      <bottom style="hair">
        <color indexed="55"/>
      </bottom>
      <diagonal/>
    </border>
    <border>
      <left style="thin">
        <color indexed="55"/>
      </left>
      <right/>
      <top style="hair">
        <color indexed="55"/>
      </top>
      <bottom style="thin">
        <color indexed="64"/>
      </bottom>
      <diagonal/>
    </border>
    <border>
      <left style="thin">
        <color indexed="23"/>
      </left>
      <right style="thin">
        <color indexed="64"/>
      </right>
      <top style="thin">
        <color indexed="64"/>
      </top>
      <bottom style="hair">
        <color indexed="55"/>
      </bottom>
      <diagonal/>
    </border>
    <border>
      <left style="thin">
        <color indexed="23"/>
      </left>
      <right style="thin">
        <color indexed="64"/>
      </right>
      <top style="hair">
        <color indexed="55"/>
      </top>
      <bottom style="hair">
        <color indexed="55"/>
      </bottom>
      <diagonal/>
    </border>
    <border>
      <left style="thin">
        <color indexed="23"/>
      </left>
      <right style="thin">
        <color indexed="64"/>
      </right>
      <top style="hair">
        <color indexed="55"/>
      </top>
      <bottom style="thin">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64"/>
      </right>
      <top/>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10"/>
      </left>
      <right style="medium">
        <color indexed="10"/>
      </right>
      <top/>
      <bottom style="medium">
        <color indexed="10"/>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1">
    <xf numFmtId="0" fontId="0" fillId="0" borderId="0" xfId="0"/>
    <xf numFmtId="0" fontId="5" fillId="0" borderId="0" xfId="0" applyFont="1" applyFill="1"/>
    <xf numFmtId="0" fontId="5" fillId="0" borderId="0"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pplyProtection="1">
      <alignment vertical="center"/>
    </xf>
    <xf numFmtId="0" fontId="0" fillId="0" borderId="0" xfId="0" applyFill="1"/>
    <xf numFmtId="0" fontId="23" fillId="0" borderId="0" xfId="0" applyFont="1" applyFill="1" applyAlignment="1" applyProtection="1">
      <alignment horizontal="right" vertical="center" wrapText="1"/>
      <protection hidden="1"/>
    </xf>
    <xf numFmtId="164"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5" fillId="0" borderId="2" xfId="0" applyFont="1" applyBorder="1" applyAlignment="1">
      <alignment horizontal="center" vertical="center"/>
    </xf>
    <xf numFmtId="0" fontId="29" fillId="0" borderId="0" xfId="0" applyFont="1" applyAlignment="1" applyProtection="1">
      <alignment horizontal="right" vertical="center"/>
    </xf>
    <xf numFmtId="0" fontId="17" fillId="0" borderId="0" xfId="0" applyFont="1" applyBorder="1" applyAlignment="1">
      <alignment vertical="center"/>
    </xf>
    <xf numFmtId="0" fontId="17" fillId="0" borderId="0" xfId="0" applyFont="1" applyAlignment="1">
      <alignment vertical="center"/>
    </xf>
    <xf numFmtId="0" fontId="19" fillId="0" borderId="0" xfId="0"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xf>
    <xf numFmtId="165" fontId="17" fillId="0" borderId="0" xfId="0" applyNumberFormat="1" applyFont="1" applyFill="1" applyBorder="1" applyAlignment="1" applyProtection="1">
      <alignment horizontal="right" vertical="center"/>
    </xf>
    <xf numFmtId="0" fontId="17" fillId="0" borderId="0" xfId="0" applyFont="1" applyFill="1" applyAlignment="1" applyProtection="1">
      <alignment vertical="center"/>
    </xf>
    <xf numFmtId="0" fontId="18" fillId="2" borderId="3" xfId="0" applyFont="1" applyFill="1" applyBorder="1" applyAlignment="1">
      <alignment horizontal="center" vertical="center" wrapText="1"/>
    </xf>
    <xf numFmtId="0" fontId="18" fillId="2" borderId="4" xfId="3" applyFont="1" applyFill="1" applyBorder="1" applyAlignment="1">
      <alignment horizontal="center" vertical="center"/>
    </xf>
    <xf numFmtId="0" fontId="18" fillId="2" borderId="3" xfId="3" applyFont="1" applyFill="1" applyBorder="1" applyAlignment="1">
      <alignment horizontal="center" vertical="center"/>
    </xf>
    <xf numFmtId="0" fontId="18" fillId="2" borderId="5" xfId="3" applyFont="1" applyFill="1" applyBorder="1" applyAlignment="1">
      <alignment horizontal="center" vertical="center"/>
    </xf>
    <xf numFmtId="0" fontId="18" fillId="2" borderId="5" xfId="0" applyFont="1" applyFill="1" applyBorder="1" applyAlignment="1">
      <alignment horizontal="center" vertical="center" wrapText="1"/>
    </xf>
    <xf numFmtId="0" fontId="14" fillId="0" borderId="0" xfId="0" applyFont="1" applyBorder="1" applyAlignment="1">
      <alignment vertical="center"/>
    </xf>
    <xf numFmtId="0" fontId="5" fillId="0" borderId="0" xfId="0" applyFont="1" applyAlignment="1">
      <alignment horizontal="left" vertical="center"/>
    </xf>
    <xf numFmtId="0" fontId="0" fillId="0" borderId="0" xfId="0" applyAlignment="1">
      <alignment horizontal="left" vertical="center"/>
    </xf>
    <xf numFmtId="0" fontId="5" fillId="0" borderId="2" xfId="0" applyFont="1" applyBorder="1" applyAlignment="1" applyProtection="1">
      <alignment horizontal="center" vertical="center"/>
    </xf>
    <xf numFmtId="0" fontId="16" fillId="0" borderId="0" xfId="0" applyFont="1" applyAlignment="1" applyProtection="1">
      <alignment vertical="center"/>
    </xf>
    <xf numFmtId="0" fontId="5" fillId="0" borderId="2" xfId="0" applyFont="1" applyBorder="1" applyAlignment="1">
      <alignment horizontal="center" vertical="center" wrapText="1"/>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3" borderId="6" xfId="0" applyNumberFormat="1" applyFont="1" applyFill="1" applyBorder="1" applyAlignment="1" applyProtection="1">
      <alignment horizontal="center" vertical="center"/>
      <protection locked="0"/>
    </xf>
    <xf numFmtId="49" fontId="35" fillId="3" borderId="6" xfId="0" applyNumberFormat="1" applyFont="1" applyFill="1" applyBorder="1" applyAlignment="1" applyProtection="1">
      <alignment horizontal="center" vertical="center"/>
      <protection locked="0"/>
    </xf>
    <xf numFmtId="0" fontId="18" fillId="0" borderId="0" xfId="0" applyFont="1" applyFill="1" applyAlignment="1">
      <alignment horizontal="right" vertical="center"/>
    </xf>
    <xf numFmtId="3" fontId="27" fillId="0" borderId="7" xfId="0" applyNumberFormat="1" applyFont="1" applyFill="1" applyBorder="1" applyAlignment="1" applyProtection="1">
      <alignment horizontal="right" vertical="center" shrinkToFit="1"/>
      <protection hidden="1"/>
    </xf>
    <xf numFmtId="3" fontId="27" fillId="0" borderId="8" xfId="0" applyNumberFormat="1" applyFont="1" applyFill="1" applyBorder="1" applyAlignment="1" applyProtection="1">
      <alignment horizontal="right" vertical="center" shrinkToFit="1"/>
      <protection hidden="1"/>
    </xf>
    <xf numFmtId="3" fontId="27" fillId="0" borderId="9" xfId="0" applyNumberFormat="1" applyFont="1" applyFill="1" applyBorder="1" applyAlignment="1" applyProtection="1">
      <alignment horizontal="right" vertical="center" shrinkToFit="1"/>
      <protection hidden="1"/>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164" fontId="27" fillId="0" borderId="7" xfId="0" applyNumberFormat="1" applyFont="1" applyFill="1" applyBorder="1" applyAlignment="1" applyProtection="1">
      <alignment horizontal="center" vertical="center"/>
      <protection hidden="1"/>
    </xf>
    <xf numFmtId="164" fontId="27" fillId="0" borderId="8" xfId="0" applyNumberFormat="1" applyFont="1" applyFill="1" applyBorder="1" applyAlignment="1" applyProtection="1">
      <alignment horizontal="center" vertical="center"/>
      <protection hidden="1"/>
    </xf>
    <xf numFmtId="164" fontId="27" fillId="0" borderId="9" xfId="0" applyNumberFormat="1" applyFont="1" applyFill="1" applyBorder="1" applyAlignment="1" applyProtection="1">
      <alignment horizontal="center" vertical="center"/>
      <protection hidden="1"/>
    </xf>
    <xf numFmtId="49" fontId="0" fillId="0" borderId="0" xfId="0" applyNumberFormat="1" applyAlignment="1">
      <alignment horizontal="center" vertical="center" wrapText="1"/>
    </xf>
    <xf numFmtId="49" fontId="38" fillId="0" borderId="0" xfId="0" applyNumberFormat="1" applyFont="1" applyFill="1" applyBorder="1" applyAlignment="1" applyProtection="1">
      <alignment horizontal="right" vertical="center"/>
    </xf>
    <xf numFmtId="0" fontId="0" fillId="0" borderId="0" xfId="0" applyFill="1" applyAlignment="1"/>
    <xf numFmtId="1" fontId="0" fillId="0" borderId="0" xfId="0" applyNumberFormat="1" applyFill="1"/>
    <xf numFmtId="0" fontId="18"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2" xfId="0" applyFont="1" applyBorder="1" applyAlignment="1" applyProtection="1">
      <alignment horizontal="center" vertical="center"/>
      <protection hidden="1"/>
    </xf>
    <xf numFmtId="0" fontId="5" fillId="0" borderId="0" xfId="5"/>
    <xf numFmtId="0" fontId="15" fillId="4" borderId="10" xfId="6" applyFont="1" applyFill="1" applyBorder="1" applyAlignment="1">
      <alignment horizontal="center" vertical="center" wrapText="1"/>
    </xf>
    <xf numFmtId="0" fontId="15" fillId="4" borderId="11" xfId="6" applyFont="1" applyFill="1" applyBorder="1" applyAlignment="1">
      <alignment horizontal="center" vertical="center" wrapText="1"/>
    </xf>
    <xf numFmtId="0" fontId="5" fillId="0" borderId="0" xfId="6" applyFont="1"/>
    <xf numFmtId="0" fontId="5" fillId="0" borderId="0" xfId="5" applyFont="1" applyFill="1" applyBorder="1" applyAlignment="1">
      <alignment vertical="center"/>
    </xf>
    <xf numFmtId="0" fontId="42" fillId="0" borderId="12" xfId="6" applyFont="1" applyBorder="1" applyAlignment="1">
      <alignment horizontal="center" vertical="center"/>
    </xf>
    <xf numFmtId="0" fontId="42" fillId="0" borderId="13" xfId="6" applyFont="1" applyBorder="1" applyAlignment="1">
      <alignment horizontal="left" vertical="center"/>
    </xf>
    <xf numFmtId="0" fontId="42" fillId="0" borderId="14" xfId="6" applyFont="1" applyBorder="1" applyAlignment="1">
      <alignment horizontal="center" vertical="center"/>
    </xf>
    <xf numFmtId="0" fontId="42" fillId="0" borderId="15" xfId="6" applyFont="1" applyBorder="1" applyAlignment="1">
      <alignment horizontal="left" vertical="center"/>
    </xf>
    <xf numFmtId="0" fontId="43" fillId="0" borderId="14" xfId="6" applyFont="1" applyBorder="1" applyAlignment="1">
      <alignment horizontal="center" vertical="center"/>
    </xf>
    <xf numFmtId="0" fontId="43" fillId="0" borderId="15" xfId="6" applyFont="1" applyBorder="1" applyAlignment="1">
      <alignment horizontal="left" vertical="center"/>
    </xf>
    <xf numFmtId="0" fontId="41" fillId="0" borderId="14" xfId="6" applyFont="1" applyBorder="1" applyAlignment="1">
      <alignment horizontal="right" vertical="center"/>
    </xf>
    <xf numFmtId="0" fontId="41" fillId="0" borderId="15" xfId="6" applyFont="1" applyBorder="1" applyAlignment="1">
      <alignment horizontal="left" vertical="center"/>
    </xf>
    <xf numFmtId="0" fontId="43" fillId="0" borderId="16" xfId="6" applyFont="1" applyBorder="1" applyAlignment="1">
      <alignment horizontal="center" vertical="center"/>
    </xf>
    <xf numFmtId="0" fontId="41" fillId="0" borderId="16" xfId="6" applyFont="1" applyBorder="1" applyAlignment="1">
      <alignment horizontal="right" vertical="center"/>
    </xf>
    <xf numFmtId="0" fontId="41" fillId="0" borderId="17" xfId="6" applyFont="1" applyBorder="1" applyAlignment="1">
      <alignment horizontal="left" vertical="center"/>
    </xf>
    <xf numFmtId="0" fontId="43" fillId="0" borderId="17" xfId="6" applyFont="1" applyBorder="1" applyAlignment="1">
      <alignment horizontal="left" vertical="center"/>
    </xf>
    <xf numFmtId="0" fontId="15" fillId="5" borderId="18" xfId="0" applyFont="1" applyFill="1" applyBorder="1" applyAlignment="1" applyProtection="1">
      <alignment horizontal="center" vertical="center"/>
      <protection hidden="1"/>
    </xf>
    <xf numFmtId="0" fontId="15" fillId="5" borderId="18" xfId="0" applyFont="1" applyFill="1" applyBorder="1" applyAlignment="1" applyProtection="1">
      <alignment horizontal="center" vertical="center" wrapText="1"/>
      <protection hidden="1"/>
    </xf>
    <xf numFmtId="0" fontId="33" fillId="5" borderId="18" xfId="3" applyFont="1" applyFill="1" applyBorder="1" applyAlignment="1" applyProtection="1">
      <alignment horizontal="center" vertical="center" wrapText="1"/>
      <protection hidden="1"/>
    </xf>
    <xf numFmtId="0" fontId="33" fillId="5" borderId="18" xfId="0" applyFont="1" applyFill="1" applyBorder="1" applyAlignment="1" applyProtection="1">
      <alignment horizontal="center" vertical="center" wrapText="1"/>
      <protection hidden="1"/>
    </xf>
    <xf numFmtId="166" fontId="35" fillId="3" borderId="6" xfId="0" applyNumberFormat="1" applyFont="1" applyFill="1" applyBorder="1" applyAlignment="1" applyProtection="1">
      <alignment horizontal="center" vertical="center"/>
      <protection locked="0"/>
    </xf>
    <xf numFmtId="166" fontId="35" fillId="3" borderId="19" xfId="0" applyNumberFormat="1" applyFont="1" applyFill="1" applyBorder="1" applyAlignment="1" applyProtection="1">
      <alignment horizontal="center" vertical="center"/>
      <protection locked="0"/>
    </xf>
    <xf numFmtId="168" fontId="35" fillId="3" borderId="6" xfId="0" applyNumberFormat="1" applyFont="1" applyFill="1" applyBorder="1" applyAlignment="1" applyProtection="1">
      <alignment horizontal="center" vertical="center"/>
      <protection locked="0"/>
    </xf>
    <xf numFmtId="164" fontId="35" fillId="3" borderId="6" xfId="0" applyNumberFormat="1" applyFont="1" applyFill="1" applyBorder="1" applyAlignment="1" applyProtection="1">
      <alignment horizontal="center" vertical="center"/>
      <protection locked="0"/>
    </xf>
    <xf numFmtId="3" fontId="35" fillId="3" borderId="6" xfId="0" applyNumberFormat="1" applyFont="1" applyFill="1" applyBorder="1" applyAlignment="1" applyProtection="1">
      <alignment horizontal="center" vertical="center"/>
      <protection locked="0"/>
    </xf>
    <xf numFmtId="49" fontId="35" fillId="0" borderId="20" xfId="0" applyNumberFormat="1" applyFont="1" applyFill="1" applyBorder="1" applyAlignment="1" applyProtection="1">
      <alignment horizontal="center" vertical="center"/>
    </xf>
    <xf numFmtId="49" fontId="9" fillId="0" borderId="21" xfId="0" applyNumberFormat="1" applyFont="1" applyFill="1" applyBorder="1" applyAlignment="1" applyProtection="1">
      <alignment horizontal="left" vertical="center"/>
    </xf>
    <xf numFmtId="0" fontId="5" fillId="0" borderId="21" xfId="0" applyFont="1" applyBorder="1" applyAlignment="1">
      <alignment horizontal="left" vertical="center"/>
    </xf>
    <xf numFmtId="49" fontId="5" fillId="0" borderId="21" xfId="0" applyNumberFormat="1" applyFont="1" applyFill="1" applyBorder="1" applyAlignment="1" applyProtection="1">
      <alignment vertical="center"/>
    </xf>
    <xf numFmtId="0" fontId="18" fillId="0" borderId="0" xfId="0" applyFont="1" applyAlignment="1" applyProtection="1">
      <alignment vertical="top"/>
      <protection hidden="1"/>
    </xf>
    <xf numFmtId="0" fontId="33" fillId="6" borderId="5" xfId="0" applyFont="1" applyFill="1" applyBorder="1" applyAlignment="1">
      <alignment horizontal="center" vertical="center" wrapText="1"/>
    </xf>
    <xf numFmtId="0" fontId="33" fillId="6" borderId="22" xfId="3" applyFont="1" applyFill="1" applyBorder="1" applyAlignment="1">
      <alignment horizontal="center" vertical="center"/>
    </xf>
    <xf numFmtId="0" fontId="33" fillId="6" borderId="5" xfId="3" applyFont="1" applyFill="1" applyBorder="1" applyAlignment="1">
      <alignment horizontal="center" vertical="center"/>
    </xf>
    <xf numFmtId="0" fontId="18" fillId="2" borderId="3" xfId="3" applyFont="1" applyFill="1" applyBorder="1" applyAlignment="1">
      <alignment horizontal="center" vertical="center" wrapText="1"/>
    </xf>
    <xf numFmtId="0" fontId="18" fillId="2" borderId="4" xfId="3" applyFont="1" applyFill="1" applyBorder="1" applyAlignment="1">
      <alignment horizontal="center" vertical="center" wrapText="1"/>
    </xf>
    <xf numFmtId="0" fontId="33" fillId="6" borderId="6" xfId="3" applyFont="1" applyFill="1" applyBorder="1" applyAlignment="1">
      <alignment horizontal="center" vertical="center" wrapText="1"/>
    </xf>
    <xf numFmtId="0" fontId="33" fillId="6" borderId="6" xfId="0" applyFont="1" applyFill="1" applyBorder="1" applyAlignment="1">
      <alignment horizontal="center" vertical="center" wrapText="1"/>
    </xf>
    <xf numFmtId="0" fontId="0" fillId="0" borderId="0" xfId="0" applyFill="1" applyBorder="1" applyAlignment="1">
      <alignment vertical="center"/>
    </xf>
    <xf numFmtId="0" fontId="45" fillId="7" borderId="18" xfId="4" applyFont="1" applyFill="1" applyBorder="1" applyAlignment="1">
      <alignment horizontal="center" vertical="center"/>
    </xf>
    <xf numFmtId="0" fontId="33" fillId="7" borderId="18" xfId="6" applyFont="1" applyFill="1" applyBorder="1" applyAlignment="1">
      <alignment horizontal="center" vertical="center" wrapText="1"/>
    </xf>
    <xf numFmtId="0" fontId="0" fillId="0" borderId="18" xfId="0" applyNumberFormat="1" applyFill="1" applyBorder="1" applyAlignment="1">
      <alignment horizontal="center" vertical="center"/>
    </xf>
    <xf numFmtId="49" fontId="0" fillId="0" borderId="18" xfId="0" applyNumberFormat="1" applyFill="1" applyBorder="1" applyAlignment="1">
      <alignment horizontal="center" vertical="center"/>
    </xf>
    <xf numFmtId="49" fontId="5" fillId="0" borderId="0" xfId="0" applyNumberFormat="1" applyFont="1" applyFill="1" applyAlignment="1">
      <alignment horizontal="center" vertical="center"/>
    </xf>
    <xf numFmtId="0" fontId="5" fillId="0" borderId="18" xfId="0" applyFont="1" applyFill="1" applyBorder="1" applyAlignment="1">
      <alignment horizontal="center" vertical="center"/>
    </xf>
    <xf numFmtId="0" fontId="35" fillId="0" borderId="18"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18"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0" fontId="49" fillId="0" borderId="0" xfId="0" applyFont="1" applyAlignment="1">
      <alignment vertical="center"/>
    </xf>
    <xf numFmtId="168" fontId="5" fillId="0" borderId="23" xfId="6" applyNumberFormat="1" applyFont="1" applyBorder="1" applyAlignment="1">
      <alignment horizontal="center" vertical="center"/>
    </xf>
    <xf numFmtId="168" fontId="5" fillId="0" borderId="24" xfId="6" applyNumberFormat="1" applyFont="1" applyBorder="1" applyAlignment="1">
      <alignment horizontal="center" vertical="center"/>
    </xf>
    <xf numFmtId="168" fontId="5" fillId="0" borderId="25" xfId="6" applyNumberFormat="1" applyFont="1" applyBorder="1" applyAlignment="1">
      <alignment horizontal="center"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 fontId="5" fillId="0" borderId="0" xfId="0" applyNumberFormat="1" applyFont="1" applyFill="1" applyProtection="1"/>
    <xf numFmtId="0" fontId="51" fillId="6" borderId="26" xfId="1" applyFont="1" applyFill="1" applyBorder="1" applyAlignment="1" applyProtection="1">
      <alignment horizontal="right" vertical="center"/>
    </xf>
    <xf numFmtId="0" fontId="35" fillId="0" borderId="18"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left"/>
      <protection hidden="1"/>
    </xf>
    <xf numFmtId="49" fontId="53" fillId="0" borderId="7" xfId="0" applyNumberFormat="1" applyFont="1" applyBorder="1" applyAlignment="1" applyProtection="1">
      <alignment horizontal="center" vertical="center" wrapText="1"/>
      <protection hidden="1"/>
    </xf>
    <xf numFmtId="49" fontId="53" fillId="0" borderId="8" xfId="0" applyNumberFormat="1" applyFont="1" applyBorder="1" applyAlignment="1" applyProtection="1">
      <alignment horizontal="center" vertical="center" wrapText="1"/>
      <protection hidden="1"/>
    </xf>
    <xf numFmtId="49" fontId="53" fillId="0" borderId="9" xfId="0" applyNumberFormat="1" applyFont="1" applyBorder="1" applyAlignment="1" applyProtection="1">
      <alignment horizontal="center" vertical="center" wrapText="1"/>
      <protection hidden="1"/>
    </xf>
    <xf numFmtId="0" fontId="44" fillId="8" borderId="3" xfId="5" applyFont="1" applyFill="1" applyBorder="1" applyAlignment="1" applyProtection="1">
      <alignment horizontal="center" vertical="center"/>
      <protection hidden="1"/>
    </xf>
    <xf numFmtId="0" fontId="5" fillId="0" borderId="3" xfId="5" applyFont="1" applyBorder="1" applyAlignment="1" applyProtection="1">
      <alignment horizontal="center" vertical="center"/>
      <protection hidden="1"/>
    </xf>
    <xf numFmtId="49" fontId="38" fillId="0" borderId="0" xfId="0" applyNumberFormat="1" applyFont="1" applyFill="1" applyBorder="1" applyAlignment="1" applyProtection="1">
      <alignment horizontal="right" vertical="center" shrinkToFit="1"/>
    </xf>
    <xf numFmtId="0" fontId="48" fillId="0" borderId="0" xfId="0" applyFont="1" applyAlignment="1" applyProtection="1">
      <alignment horizontal="center" vertical="top"/>
      <protection hidden="1"/>
    </xf>
    <xf numFmtId="0" fontId="61" fillId="2" borderId="18" xfId="0" applyFont="1" applyFill="1" applyBorder="1" applyAlignment="1">
      <alignment horizontal="center" vertical="center" wrapText="1"/>
    </xf>
    <xf numFmtId="1" fontId="5" fillId="0" borderId="27"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28" xfId="0" applyNumberFormat="1" applyFont="1" applyFill="1" applyBorder="1" applyProtection="1"/>
    <xf numFmtId="1" fontId="5" fillId="0" borderId="0" xfId="0" applyNumberFormat="1" applyFont="1" applyFill="1" applyBorder="1" applyProtection="1"/>
    <xf numFmtId="1" fontId="5" fillId="9" borderId="29" xfId="0" applyNumberFormat="1" applyFont="1" applyFill="1" applyBorder="1" applyAlignment="1" applyProtection="1"/>
    <xf numFmtId="1" fontId="5" fillId="9" borderId="30" xfId="0" applyNumberFormat="1" applyFont="1" applyFill="1" applyBorder="1" applyAlignment="1" applyProtection="1"/>
    <xf numFmtId="2" fontId="5" fillId="9" borderId="30" xfId="0" applyNumberFormat="1" applyFont="1" applyFill="1" applyBorder="1" applyProtection="1"/>
    <xf numFmtId="2" fontId="5" fillId="9" borderId="31" xfId="0" applyNumberFormat="1" applyFont="1" applyFill="1" applyBorder="1" applyProtection="1"/>
    <xf numFmtId="1" fontId="5" fillId="10" borderId="27" xfId="0" applyNumberFormat="1" applyFont="1" applyFill="1" applyBorder="1" applyAlignment="1" applyProtection="1"/>
    <xf numFmtId="1" fontId="5" fillId="10" borderId="0" xfId="0" applyNumberFormat="1" applyFont="1" applyFill="1" applyBorder="1" applyAlignment="1" applyProtection="1"/>
    <xf numFmtId="2" fontId="5" fillId="10" borderId="0" xfId="0" applyNumberFormat="1" applyFont="1" applyFill="1" applyBorder="1" applyProtection="1"/>
    <xf numFmtId="2" fontId="5" fillId="10" borderId="28" xfId="0" applyNumberFormat="1" applyFont="1" applyFill="1" applyBorder="1" applyProtection="1"/>
    <xf numFmtId="1" fontId="5" fillId="10" borderId="32" xfId="0" applyNumberFormat="1" applyFont="1" applyFill="1" applyBorder="1" applyAlignment="1" applyProtection="1"/>
    <xf numFmtId="1" fontId="5" fillId="10" borderId="33" xfId="0" applyNumberFormat="1" applyFont="1" applyFill="1" applyBorder="1" applyAlignment="1" applyProtection="1"/>
    <xf numFmtId="2" fontId="5" fillId="10" borderId="33" xfId="0" applyNumberFormat="1" applyFont="1" applyFill="1" applyBorder="1" applyProtection="1"/>
    <xf numFmtId="2" fontId="5" fillId="10" borderId="34" xfId="0" applyNumberFormat="1" applyFont="1" applyFill="1" applyBorder="1" applyProtection="1"/>
    <xf numFmtId="1" fontId="5" fillId="9" borderId="30" xfId="0" applyNumberFormat="1" applyFont="1" applyFill="1" applyBorder="1" applyProtection="1"/>
    <xf numFmtId="1" fontId="5" fillId="10" borderId="33" xfId="0" applyNumberFormat="1" applyFont="1" applyFill="1" applyBorder="1" applyProtection="1"/>
    <xf numFmtId="1" fontId="5" fillId="9" borderId="29" xfId="0" applyNumberFormat="1" applyFont="1" applyFill="1" applyBorder="1" applyProtection="1"/>
    <xf numFmtId="1" fontId="5" fillId="0" borderId="27" xfId="0" applyNumberFormat="1" applyFont="1" applyFill="1" applyBorder="1" applyProtection="1"/>
    <xf numFmtId="1" fontId="5" fillId="10" borderId="32" xfId="0" applyNumberFormat="1" applyFont="1" applyFill="1" applyBorder="1" applyProtection="1"/>
    <xf numFmtId="49" fontId="53" fillId="0" borderId="35" xfId="0" applyNumberFormat="1" applyFont="1" applyBorder="1" applyAlignment="1" applyProtection="1">
      <alignment horizontal="center" vertical="center" wrapText="1"/>
      <protection hidden="1"/>
    </xf>
    <xf numFmtId="49" fontId="5" fillId="0" borderId="0" xfId="0" applyNumberFormat="1" applyFont="1" applyFill="1" applyProtection="1"/>
    <xf numFmtId="0" fontId="0" fillId="0" borderId="36" xfId="0" applyBorder="1" applyAlignment="1"/>
    <xf numFmtId="0" fontId="0" fillId="0" borderId="37" xfId="0" applyBorder="1" applyAlignment="1"/>
    <xf numFmtId="0" fontId="0" fillId="0" borderId="38" xfId="0" applyBorder="1" applyAlignment="1"/>
    <xf numFmtId="0" fontId="0" fillId="0" borderId="39" xfId="0" applyBorder="1" applyAlignment="1"/>
    <xf numFmtId="0" fontId="64" fillId="0" borderId="38" xfId="0" applyFont="1" applyBorder="1" applyAlignment="1"/>
    <xf numFmtId="0" fontId="64" fillId="0" borderId="39" xfId="0" applyFont="1" applyBorder="1" applyAlignment="1"/>
    <xf numFmtId="0" fontId="56" fillId="0" borderId="38" xfId="0" applyFont="1" applyBorder="1" applyAlignment="1"/>
    <xf numFmtId="0" fontId="56" fillId="0" borderId="39" xfId="0" applyFont="1" applyBorder="1" applyAlignment="1"/>
    <xf numFmtId="0" fontId="5" fillId="0" borderId="38" xfId="0" applyFont="1" applyBorder="1" applyAlignment="1"/>
    <xf numFmtId="0" fontId="5" fillId="0" borderId="39" xfId="0" applyFont="1" applyBorder="1" applyAlignment="1"/>
    <xf numFmtId="0" fontId="5" fillId="0" borderId="40" xfId="0" applyFont="1" applyBorder="1" applyAlignment="1"/>
    <xf numFmtId="0" fontId="5" fillId="0" borderId="41" xfId="0" applyFont="1" applyBorder="1" applyAlignment="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27" xfId="0" applyNumberFormat="1" applyFont="1" applyFill="1" applyBorder="1" applyAlignment="1" applyProtection="1">
      <alignment horizontal="center" vertical="center" wrapText="1"/>
    </xf>
    <xf numFmtId="0" fontId="5" fillId="0" borderId="30" xfId="0" applyFont="1" applyFill="1" applyBorder="1"/>
    <xf numFmtId="0" fontId="18" fillId="2" borderId="42" xfId="3" applyFont="1" applyFill="1" applyBorder="1" applyAlignment="1">
      <alignment horizontal="center" vertical="center"/>
    </xf>
    <xf numFmtId="0" fontId="65" fillId="2" borderId="5" xfId="0" applyFont="1" applyFill="1" applyBorder="1" applyAlignment="1">
      <alignment horizontal="center" vertical="center" wrapText="1"/>
    </xf>
    <xf numFmtId="1" fontId="33" fillId="11" borderId="18" xfId="2" applyNumberFormat="1" applyFont="1" applyFill="1" applyBorder="1" applyAlignment="1">
      <alignment horizontal="center" vertical="center" wrapText="1"/>
    </xf>
    <xf numFmtId="1" fontId="33" fillId="6" borderId="20" xfId="0" applyNumberFormat="1" applyFont="1" applyFill="1" applyBorder="1" applyAlignment="1">
      <alignment horizontal="center" vertical="center" wrapText="1"/>
    </xf>
    <xf numFmtId="1" fontId="33" fillId="6" borderId="18" xfId="0" applyNumberFormat="1" applyFont="1" applyFill="1" applyBorder="1" applyAlignment="1" applyProtection="1">
      <alignment horizontal="center" vertical="center"/>
    </xf>
    <xf numFmtId="1" fontId="33" fillId="6" borderId="6" xfId="0" applyNumberFormat="1" applyFont="1" applyFill="1" applyBorder="1" applyAlignment="1">
      <alignment horizontal="center" vertical="center"/>
    </xf>
    <xf numFmtId="0" fontId="18" fillId="2" borderId="43" xfId="0" applyFont="1" applyFill="1" applyBorder="1" applyAlignment="1">
      <alignment horizontal="center" vertical="center" wrapText="1"/>
    </xf>
    <xf numFmtId="0" fontId="18" fillId="2" borderId="43" xfId="3" applyFont="1" applyFill="1" applyBorder="1" applyAlignment="1">
      <alignment horizontal="center" vertical="center"/>
    </xf>
    <xf numFmtId="1" fontId="33" fillId="6" borderId="44" xfId="0" applyNumberFormat="1" applyFont="1" applyFill="1" applyBorder="1" applyAlignment="1">
      <alignment horizontal="center" vertical="center" wrapText="1"/>
    </xf>
    <xf numFmtId="0" fontId="17" fillId="0" borderId="33" xfId="0" applyFont="1" applyBorder="1" applyAlignment="1">
      <alignment vertical="center"/>
    </xf>
    <xf numFmtId="49" fontId="19" fillId="0" borderId="45" xfId="2" applyNumberFormat="1" applyFont="1" applyFill="1" applyBorder="1" applyAlignment="1">
      <alignment horizontal="left" vertical="center" wrapText="1"/>
    </xf>
    <xf numFmtId="49" fontId="19" fillId="0" borderId="46" xfId="0" applyNumberFormat="1" applyFont="1" applyFill="1" applyBorder="1" applyAlignment="1">
      <alignment horizontal="left" vertical="center" wrapText="1"/>
    </xf>
    <xf numFmtId="49" fontId="19" fillId="0" borderId="47" xfId="2" applyNumberFormat="1" applyFont="1" applyFill="1" applyBorder="1" applyAlignment="1">
      <alignment horizontal="left" vertical="center" wrapText="1"/>
    </xf>
    <xf numFmtId="49" fontId="19" fillId="0" borderId="48" xfId="0" applyNumberFormat="1" applyFont="1" applyFill="1" applyBorder="1" applyAlignment="1">
      <alignment horizontal="left" vertical="center" wrapText="1"/>
    </xf>
    <xf numFmtId="49" fontId="17" fillId="0" borderId="47" xfId="2" applyNumberFormat="1" applyFont="1" applyFill="1" applyBorder="1" applyAlignment="1">
      <alignment horizontal="left" vertical="center" wrapText="1"/>
    </xf>
    <xf numFmtId="49" fontId="17" fillId="0" borderId="48" xfId="0" applyNumberFormat="1" applyFont="1" applyFill="1" applyBorder="1" applyAlignment="1">
      <alignment horizontal="left" vertical="center" wrapText="1" indent="1"/>
    </xf>
    <xf numFmtId="49" fontId="47" fillId="0" borderId="47" xfId="2" applyNumberFormat="1" applyFont="1" applyFill="1" applyBorder="1" applyAlignment="1">
      <alignment horizontal="left" vertical="center" wrapText="1"/>
    </xf>
    <xf numFmtId="49" fontId="57" fillId="0" borderId="47" xfId="2" applyNumberFormat="1" applyFont="1" applyFill="1" applyBorder="1" applyAlignment="1" applyProtection="1">
      <alignment horizontal="left" vertical="center" wrapText="1"/>
    </xf>
    <xf numFmtId="49" fontId="59" fillId="0" borderId="47" xfId="2" applyNumberFormat="1" applyFont="1" applyFill="1" applyBorder="1" applyAlignment="1" applyProtection="1">
      <alignment horizontal="left" vertical="center" wrapText="1"/>
    </xf>
    <xf numFmtId="49" fontId="63" fillId="0" borderId="47" xfId="2" applyNumberFormat="1" applyFont="1" applyFill="1" applyBorder="1" applyAlignment="1" applyProtection="1">
      <alignment horizontal="left" vertical="center" wrapText="1"/>
    </xf>
    <xf numFmtId="49" fontId="60" fillId="0" borderId="47" xfId="2" applyNumberFormat="1" applyFont="1" applyFill="1" applyBorder="1" applyAlignment="1" applyProtection="1">
      <alignment horizontal="left" vertical="center" wrapText="1"/>
    </xf>
    <xf numFmtId="49" fontId="19" fillId="0" borderId="48" xfId="0" applyNumberFormat="1" applyFont="1" applyFill="1" applyBorder="1" applyAlignment="1">
      <alignment horizontal="left" vertical="center" wrapText="1" shrinkToFit="1"/>
    </xf>
    <xf numFmtId="49" fontId="17" fillId="0" borderId="48" xfId="0" applyNumberFormat="1" applyFont="1" applyBorder="1" applyAlignment="1">
      <alignment horizontal="left" vertical="center" wrapText="1" indent="1"/>
    </xf>
    <xf numFmtId="49" fontId="17" fillId="0" borderId="49" xfId="2" applyNumberFormat="1" applyFont="1" applyFill="1" applyBorder="1" applyAlignment="1">
      <alignment horizontal="left" vertical="center" wrapText="1"/>
    </xf>
    <xf numFmtId="49" fontId="17" fillId="0" borderId="50" xfId="0" applyNumberFormat="1" applyFont="1" applyBorder="1" applyAlignment="1">
      <alignment horizontal="left" vertical="center" wrapText="1" indent="1"/>
    </xf>
    <xf numFmtId="0" fontId="5" fillId="0" borderId="0" xfId="0" applyFont="1" applyFill="1" applyAlignment="1">
      <alignment horizontal="center"/>
    </xf>
    <xf numFmtId="0" fontId="5" fillId="0" borderId="0" xfId="0" applyFont="1" applyFill="1" applyAlignment="1">
      <alignment horizontal="center" vertical="center"/>
    </xf>
    <xf numFmtId="0" fontId="11" fillId="0" borderId="0" xfId="0" applyFont="1" applyFill="1" applyAlignment="1">
      <alignment horizontal="left" vertical="center" wrapText="1"/>
    </xf>
    <xf numFmtId="49" fontId="11" fillId="0" borderId="0" xfId="0" applyNumberFormat="1" applyFont="1" applyFill="1" applyAlignment="1">
      <alignment horizontal="left" vertical="center" wrapText="1"/>
    </xf>
    <xf numFmtId="14" fontId="35" fillId="3" borderId="6" xfId="0" applyNumberFormat="1" applyFont="1" applyFill="1" applyBorder="1" applyAlignment="1" applyProtection="1">
      <alignment horizontal="center" vertical="center"/>
      <protection locked="0"/>
    </xf>
    <xf numFmtId="49" fontId="55" fillId="0" borderId="35" xfId="0" applyNumberFormat="1" applyFont="1" applyBorder="1" applyAlignment="1" applyProtection="1">
      <alignment horizontal="center" vertical="center" wrapText="1"/>
      <protection hidden="1"/>
    </xf>
    <xf numFmtId="49" fontId="55" fillId="0" borderId="8" xfId="0" applyNumberFormat="1" applyFont="1" applyBorder="1" applyAlignment="1" applyProtection="1">
      <alignment horizontal="center" vertical="center" wrapText="1"/>
      <protection hidden="1"/>
    </xf>
    <xf numFmtId="49" fontId="55" fillId="0" borderId="9" xfId="0" applyNumberFormat="1" applyFont="1" applyBorder="1" applyAlignment="1" applyProtection="1">
      <alignment horizontal="center" vertical="center" wrapText="1"/>
      <protection hidden="1"/>
    </xf>
    <xf numFmtId="49" fontId="55" fillId="0" borderId="51" xfId="0" applyNumberFormat="1" applyFont="1" applyBorder="1" applyAlignment="1" applyProtection="1">
      <alignment horizontal="center" vertical="center" wrapText="1"/>
      <protection hidden="1"/>
    </xf>
    <xf numFmtId="49" fontId="55" fillId="0" borderId="52" xfId="0" applyNumberFormat="1" applyFont="1" applyBorder="1" applyAlignment="1" applyProtection="1">
      <alignment horizontal="center" vertical="center" wrapText="1"/>
      <protection hidden="1"/>
    </xf>
    <xf numFmtId="49" fontId="11" fillId="0" borderId="35" xfId="0" applyNumberFormat="1" applyFont="1" applyBorder="1" applyAlignment="1" applyProtection="1">
      <alignment horizontal="center" vertical="center" wrapText="1"/>
      <protection hidden="1"/>
    </xf>
    <xf numFmtId="0" fontId="16" fillId="0" borderId="0" xfId="0" applyFont="1" applyFill="1" applyAlignment="1">
      <alignment horizontal="center"/>
    </xf>
    <xf numFmtId="0" fontId="6" fillId="2" borderId="20" xfId="0" applyFont="1" applyFill="1" applyBorder="1" applyAlignment="1">
      <alignment horizontal="center"/>
    </xf>
    <xf numFmtId="1" fontId="43" fillId="0" borderId="8" xfId="0" applyNumberFormat="1" applyFont="1" applyFill="1" applyBorder="1" applyAlignment="1">
      <alignment horizontal="center" vertical="center"/>
    </xf>
    <xf numFmtId="1" fontId="43" fillId="0" borderId="8" xfId="0" applyNumberFormat="1" applyFont="1" applyFill="1" applyBorder="1" applyAlignment="1" applyProtection="1">
      <alignment horizontal="center" vertical="center"/>
      <protection hidden="1"/>
    </xf>
    <xf numFmtId="1" fontId="43" fillId="0" borderId="51" xfId="0" applyNumberFormat="1" applyFont="1" applyFill="1" applyBorder="1" applyAlignment="1" applyProtection="1">
      <alignment horizontal="center" vertical="center"/>
      <protection hidden="1"/>
    </xf>
    <xf numFmtId="1" fontId="43" fillId="0" borderId="35" xfId="0" applyNumberFormat="1" applyFont="1" applyFill="1" applyBorder="1" applyAlignment="1" applyProtection="1">
      <alignment horizontal="center" vertical="center"/>
      <protection hidden="1"/>
    </xf>
    <xf numFmtId="1" fontId="43" fillId="0" borderId="52" xfId="0" applyNumberFormat="1" applyFont="1" applyFill="1" applyBorder="1" applyAlignment="1" applyProtection="1">
      <alignment horizontal="center" vertical="center"/>
      <protection hidden="1"/>
    </xf>
    <xf numFmtId="1" fontId="43" fillId="0" borderId="35" xfId="0" applyNumberFormat="1" applyFont="1" applyFill="1" applyBorder="1" applyAlignment="1">
      <alignment horizontal="center" vertical="center"/>
    </xf>
    <xf numFmtId="1" fontId="43" fillId="0" borderId="7" xfId="0" applyNumberFormat="1" applyFont="1" applyFill="1" applyBorder="1" applyAlignment="1">
      <alignment horizontal="center" vertical="center"/>
    </xf>
    <xf numFmtId="1" fontId="43" fillId="0" borderId="9" xfId="0" applyNumberFormat="1" applyFont="1" applyFill="1" applyBorder="1" applyAlignment="1">
      <alignment horizontal="center" vertical="center"/>
    </xf>
    <xf numFmtId="49" fontId="1" fillId="0" borderId="0" xfId="0" applyNumberFormat="1" applyFont="1"/>
    <xf numFmtId="0" fontId="70" fillId="0" borderId="51" xfId="0" applyNumberFormat="1" applyFont="1" applyFill="1" applyBorder="1" applyAlignment="1" applyProtection="1">
      <alignment vertical="center" wrapText="1"/>
      <protection hidden="1"/>
    </xf>
    <xf numFmtId="49" fontId="70" fillId="0" borderId="35" xfId="0" applyNumberFormat="1" applyFont="1" applyFill="1" applyBorder="1" applyAlignment="1" applyProtection="1">
      <alignment vertical="center" wrapText="1"/>
      <protection hidden="1"/>
    </xf>
    <xf numFmtId="0" fontId="71" fillId="0" borderId="35" xfId="0" applyFont="1" applyFill="1" applyBorder="1" applyAlignment="1" applyProtection="1">
      <alignment vertical="center" wrapText="1"/>
      <protection hidden="1"/>
    </xf>
    <xf numFmtId="0" fontId="70" fillId="0" borderId="8" xfId="0" applyFont="1" applyFill="1" applyBorder="1" applyAlignment="1" applyProtection="1">
      <alignment vertical="center" wrapText="1"/>
      <protection hidden="1"/>
    </xf>
    <xf numFmtId="0" fontId="70" fillId="0" borderId="9" xfId="0" applyFont="1" applyFill="1" applyBorder="1" applyAlignment="1" applyProtection="1">
      <alignment vertical="center" wrapText="1"/>
      <protection hidden="1"/>
    </xf>
    <xf numFmtId="49" fontId="70" fillId="0" borderId="35" xfId="0" applyNumberFormat="1" applyFont="1" applyFill="1" applyBorder="1" applyAlignment="1" applyProtection="1">
      <alignment horizontal="left" vertical="center" wrapText="1"/>
      <protection hidden="1"/>
    </xf>
    <xf numFmtId="0" fontId="70" fillId="0" borderId="35" xfId="0" applyNumberFormat="1" applyFont="1" applyFill="1" applyBorder="1" applyAlignment="1" applyProtection="1">
      <alignment horizontal="left" vertical="center" wrapText="1"/>
      <protection hidden="1"/>
    </xf>
    <xf numFmtId="0" fontId="70" fillId="0" borderId="35" xfId="0" applyNumberFormat="1" applyFont="1" applyBorder="1" applyAlignment="1" applyProtection="1">
      <alignment horizontal="left" vertical="center" wrapText="1"/>
      <protection hidden="1"/>
    </xf>
    <xf numFmtId="0" fontId="70" fillId="0" borderId="7" xfId="0" applyNumberFormat="1" applyFont="1" applyBorder="1" applyAlignment="1" applyProtection="1">
      <alignment horizontal="left" vertical="center" wrapText="1"/>
      <protection hidden="1"/>
    </xf>
    <xf numFmtId="0" fontId="70" fillId="0" borderId="8" xfId="0" applyNumberFormat="1" applyFont="1" applyFill="1" applyBorder="1" applyAlignment="1" applyProtection="1">
      <alignment horizontal="left" vertical="center" wrapText="1"/>
      <protection hidden="1"/>
    </xf>
    <xf numFmtId="0" fontId="70" fillId="0" borderId="7" xfId="0" applyFont="1" applyFill="1" applyBorder="1" applyAlignment="1" applyProtection="1">
      <alignment vertical="center" wrapText="1"/>
      <protection hidden="1"/>
    </xf>
    <xf numFmtId="49" fontId="72" fillId="0" borderId="0" xfId="0" applyNumberFormat="1" applyFont="1"/>
    <xf numFmtId="0" fontId="40" fillId="6" borderId="53" xfId="1" applyNumberFormat="1" applyFont="1" applyFill="1" applyBorder="1" applyAlignment="1" applyProtection="1">
      <alignment horizontal="center" vertical="center"/>
      <protection hidden="1"/>
    </xf>
    <xf numFmtId="49" fontId="44" fillId="0" borderId="0" xfId="0" applyNumberFormat="1" applyFont="1" applyFill="1" applyBorder="1" applyAlignment="1" applyProtection="1">
      <alignment horizontal="center" vertical="center"/>
    </xf>
    <xf numFmtId="164" fontId="62" fillId="0" borderId="54" xfId="2" applyNumberFormat="1" applyFont="1" applyFill="1" applyBorder="1" applyAlignment="1" applyProtection="1">
      <alignment horizontal="center" vertical="center" wrapText="1"/>
    </xf>
    <xf numFmtId="164" fontId="62" fillId="0" borderId="55" xfId="2" applyNumberFormat="1" applyFont="1" applyFill="1" applyBorder="1" applyAlignment="1" applyProtection="1">
      <alignment horizontal="center" vertical="center" wrapText="1"/>
    </xf>
    <xf numFmtId="164" fontId="62" fillId="0" borderId="56" xfId="2" applyNumberFormat="1" applyFont="1" applyFill="1" applyBorder="1" applyAlignment="1" applyProtection="1">
      <alignment horizontal="center" vertical="center" wrapText="1"/>
    </xf>
    <xf numFmtId="3" fontId="17" fillId="0" borderId="57" xfId="0" applyNumberFormat="1" applyFont="1" applyFill="1" applyBorder="1" applyAlignment="1" applyProtection="1">
      <alignment horizontal="right" vertical="center" shrinkToFit="1"/>
      <protection locked="0"/>
    </xf>
    <xf numFmtId="3" fontId="58" fillId="12" borderId="58" xfId="0" applyNumberFormat="1" applyFont="1" applyFill="1" applyBorder="1" applyAlignment="1" applyProtection="1">
      <alignment vertical="center" wrapText="1"/>
    </xf>
    <xf numFmtId="3" fontId="17" fillId="0" borderId="58" xfId="0" applyNumberFormat="1" applyFont="1" applyFill="1" applyBorder="1" applyAlignment="1" applyProtection="1">
      <alignment horizontal="right" vertical="center" shrinkToFit="1"/>
      <protection locked="0"/>
    </xf>
    <xf numFmtId="3" fontId="17" fillId="0" borderId="59" xfId="0" applyNumberFormat="1" applyFont="1" applyFill="1" applyBorder="1" applyAlignment="1" applyProtection="1">
      <alignment horizontal="right" vertical="center" shrinkToFit="1"/>
      <protection locked="0"/>
    </xf>
    <xf numFmtId="49" fontId="28" fillId="0" borderId="60" xfId="2" applyNumberFormat="1" applyFont="1" applyFill="1" applyBorder="1" applyAlignment="1">
      <alignment horizontal="left" vertical="center" wrapText="1"/>
    </xf>
    <xf numFmtId="49" fontId="17" fillId="0" borderId="61" xfId="0" applyNumberFormat="1" applyFont="1" applyFill="1" applyBorder="1" applyAlignment="1">
      <alignment horizontal="left" vertical="center" wrapText="1"/>
    </xf>
    <xf numFmtId="164" fontId="32" fillId="0" borderId="61" xfId="2" applyNumberFormat="1" applyFont="1" applyFill="1" applyBorder="1" applyAlignment="1">
      <alignment horizontal="center" vertical="center" wrapText="1"/>
    </xf>
    <xf numFmtId="3" fontId="17" fillId="3" borderId="61" xfId="0" applyNumberFormat="1" applyFont="1" applyFill="1" applyBorder="1" applyAlignment="1" applyProtection="1">
      <alignment horizontal="right" vertical="center" shrinkToFit="1"/>
    </xf>
    <xf numFmtId="3" fontId="17" fillId="3" borderId="61" xfId="0" applyNumberFormat="1" applyFont="1" applyFill="1" applyBorder="1" applyAlignment="1" applyProtection="1">
      <alignment horizontal="right" vertical="center" shrinkToFit="1"/>
    </xf>
    <xf numFmtId="165" fontId="17" fillId="0" borderId="62" xfId="0" applyNumberFormat="1" applyFont="1" applyFill="1" applyBorder="1" applyAlignment="1" applyProtection="1">
      <alignment horizontal="right" vertical="center"/>
      <protection hidden="1"/>
    </xf>
    <xf numFmtId="49" fontId="28" fillId="0" borderId="63" xfId="2"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164" fontId="32" fillId="0" borderId="1" xfId="2" applyNumberFormat="1" applyFont="1" applyFill="1" applyBorder="1" applyAlignment="1">
      <alignment horizontal="center" vertical="center" wrapText="1"/>
    </xf>
    <xf numFmtId="3" fontId="17" fillId="3" borderId="1" xfId="0" applyNumberFormat="1" applyFont="1" applyFill="1" applyBorder="1" applyAlignment="1" applyProtection="1">
      <alignment horizontal="right" vertical="center" shrinkToFit="1"/>
    </xf>
    <xf numFmtId="3" fontId="17" fillId="3" borderId="1" xfId="0" applyNumberFormat="1" applyFont="1" applyFill="1" applyBorder="1" applyAlignment="1" applyProtection="1">
      <alignment horizontal="right" vertical="center" shrinkToFit="1"/>
    </xf>
    <xf numFmtId="165" fontId="17" fillId="0" borderId="64" xfId="0" applyNumberFormat="1" applyFont="1" applyFill="1" applyBorder="1" applyAlignment="1" applyProtection="1">
      <alignment horizontal="right" vertical="center"/>
      <protection hidden="1"/>
    </xf>
    <xf numFmtId="3" fontId="17" fillId="0" borderId="1" xfId="0" applyNumberFormat="1" applyFont="1" applyFill="1" applyBorder="1" applyAlignment="1" applyProtection="1">
      <alignment horizontal="right" vertical="center" shrinkToFit="1"/>
      <protection locked="0"/>
    </xf>
    <xf numFmtId="49" fontId="28" fillId="0" borderId="63" xfId="2" applyNumberFormat="1" applyFont="1" applyFill="1" applyBorder="1" applyAlignment="1">
      <alignment horizontal="left" vertical="center" shrinkToFit="1"/>
    </xf>
    <xf numFmtId="49" fontId="17" fillId="0" borderId="63" xfId="2" applyNumberFormat="1" applyFont="1" applyFill="1" applyBorder="1" applyAlignment="1">
      <alignment horizontal="left" vertical="center" wrapText="1"/>
    </xf>
    <xf numFmtId="49" fontId="17" fillId="0" borderId="63" xfId="2" applyNumberFormat="1" applyFont="1" applyFill="1" applyBorder="1" applyAlignment="1">
      <alignment horizontal="left" vertical="center" shrinkToFit="1"/>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left" vertical="center" shrinkToFit="1"/>
    </xf>
    <xf numFmtId="49" fontId="28" fillId="0" borderId="65" xfId="2" applyNumberFormat="1" applyFont="1" applyFill="1" applyBorder="1" applyAlignment="1">
      <alignment horizontal="left" vertical="center" wrapText="1"/>
    </xf>
    <xf numFmtId="49" fontId="17" fillId="0" borderId="66" xfId="0" applyNumberFormat="1" applyFont="1" applyBorder="1" applyAlignment="1">
      <alignment horizontal="left" vertical="center" wrapText="1"/>
    </xf>
    <xf numFmtId="164" fontId="32" fillId="0" borderId="66" xfId="2" applyNumberFormat="1" applyFont="1" applyFill="1" applyBorder="1" applyAlignment="1">
      <alignment horizontal="center" vertical="center" wrapText="1"/>
    </xf>
    <xf numFmtId="3" fontId="17" fillId="0" borderId="66" xfId="0" applyNumberFormat="1" applyFont="1" applyFill="1" applyBorder="1" applyAlignment="1" applyProtection="1">
      <alignment horizontal="right" vertical="center" shrinkToFit="1"/>
      <protection locked="0"/>
    </xf>
    <xf numFmtId="165" fontId="17" fillId="0" borderId="67" xfId="0" applyNumberFormat="1" applyFont="1" applyFill="1" applyBorder="1" applyAlignment="1" applyProtection="1">
      <alignment horizontal="right" vertical="center"/>
      <protection hidden="1"/>
    </xf>
    <xf numFmtId="3" fontId="17" fillId="0" borderId="61" xfId="0" applyNumberFormat="1" applyFont="1" applyFill="1" applyBorder="1" applyAlignment="1" applyProtection="1">
      <alignment horizontal="right" vertical="center" shrinkToFit="1"/>
      <protection locked="0"/>
    </xf>
    <xf numFmtId="49" fontId="17" fillId="0" borderId="1" xfId="0" applyNumberFormat="1" applyFont="1" applyFill="1" applyBorder="1" applyAlignment="1">
      <alignment horizontal="left" vertical="center" shrinkToFit="1"/>
    </xf>
    <xf numFmtId="3" fontId="17" fillId="3" borderId="66" xfId="0" applyNumberFormat="1" applyFont="1" applyFill="1" applyBorder="1" applyAlignment="1" applyProtection="1">
      <alignment horizontal="right" vertical="center" shrinkToFit="1"/>
      <protection hidden="1"/>
    </xf>
    <xf numFmtId="49" fontId="17" fillId="0" borderId="68" xfId="2" applyNumberFormat="1" applyFont="1" applyFill="1" applyBorder="1" applyAlignment="1" applyProtection="1">
      <alignment horizontal="left" vertical="center" wrapText="1"/>
      <protection hidden="1"/>
    </xf>
    <xf numFmtId="49" fontId="17" fillId="0" borderId="69" xfId="0" applyNumberFormat="1" applyFont="1" applyFill="1" applyBorder="1" applyAlignment="1" applyProtection="1">
      <alignment horizontal="left" vertical="center" wrapText="1"/>
      <protection hidden="1"/>
    </xf>
    <xf numFmtId="164" fontId="18" fillId="0" borderId="69" xfId="2" applyNumberFormat="1" applyFont="1" applyFill="1" applyBorder="1" applyAlignment="1">
      <alignment horizontal="center" vertical="center" wrapText="1"/>
    </xf>
    <xf numFmtId="3" fontId="17" fillId="3" borderId="69" xfId="0" applyNumberFormat="1" applyFont="1" applyFill="1" applyBorder="1" applyAlignment="1" applyProtection="1">
      <alignment horizontal="right" vertical="center" shrinkToFit="1"/>
    </xf>
    <xf numFmtId="165" fontId="17" fillId="0" borderId="70" xfId="0" applyNumberFormat="1" applyFont="1" applyFill="1" applyBorder="1" applyAlignment="1" applyProtection="1">
      <alignment horizontal="right" vertical="center"/>
      <protection hidden="1"/>
    </xf>
    <xf numFmtId="49" fontId="17" fillId="0" borderId="71" xfId="2" applyNumberFormat="1" applyFont="1" applyFill="1" applyBorder="1" applyAlignment="1" applyProtection="1">
      <alignment horizontal="left" vertical="center" wrapText="1"/>
      <protection hidden="1"/>
    </xf>
    <xf numFmtId="49" fontId="17" fillId="0" borderId="72" xfId="0" applyNumberFormat="1" applyFont="1" applyFill="1" applyBorder="1" applyAlignment="1" applyProtection="1">
      <alignment horizontal="left" vertical="center" wrapText="1"/>
      <protection hidden="1"/>
    </xf>
    <xf numFmtId="164" fontId="18" fillId="0" borderId="72" xfId="2" applyNumberFormat="1" applyFont="1" applyFill="1" applyBorder="1" applyAlignment="1">
      <alignment horizontal="center" vertical="center" wrapText="1"/>
    </xf>
    <xf numFmtId="3" fontId="17" fillId="3" borderId="72" xfId="0" applyNumberFormat="1" applyFont="1" applyFill="1" applyBorder="1" applyAlignment="1" applyProtection="1">
      <alignment horizontal="right" vertical="center" shrinkToFit="1"/>
    </xf>
    <xf numFmtId="165" fontId="17" fillId="0" borderId="73" xfId="0" applyNumberFormat="1" applyFont="1" applyFill="1" applyBorder="1" applyAlignment="1" applyProtection="1">
      <alignment horizontal="right" vertical="center"/>
      <protection hidden="1"/>
    </xf>
    <xf numFmtId="3" fontId="17" fillId="0" borderId="72" xfId="0" applyNumberFormat="1" applyFont="1" applyFill="1" applyBorder="1" applyAlignment="1" applyProtection="1">
      <alignment horizontal="right" vertical="center" shrinkToFit="1"/>
      <protection locked="0"/>
    </xf>
    <xf numFmtId="49" fontId="17" fillId="0" borderId="72" xfId="0" applyNumberFormat="1" applyFont="1" applyFill="1" applyBorder="1" applyAlignment="1" applyProtection="1">
      <alignment horizontal="left" vertical="center" shrinkToFit="1"/>
      <protection hidden="1"/>
    </xf>
    <xf numFmtId="49" fontId="17" fillId="0" borderId="72" xfId="0" applyNumberFormat="1" applyFont="1" applyFill="1" applyBorder="1" applyAlignment="1" applyProtection="1">
      <alignment horizontal="left" vertical="center" wrapText="1" shrinkToFit="1"/>
      <protection hidden="1"/>
    </xf>
    <xf numFmtId="49" fontId="17" fillId="0" borderId="74" xfId="2" applyNumberFormat="1" applyFont="1" applyFill="1" applyBorder="1" applyAlignment="1" applyProtection="1">
      <alignment horizontal="left" vertical="center" wrapText="1"/>
      <protection hidden="1"/>
    </xf>
    <xf numFmtId="49" fontId="17" fillId="0" borderId="75" xfId="0" applyNumberFormat="1" applyFont="1" applyFill="1" applyBorder="1" applyAlignment="1" applyProtection="1">
      <alignment horizontal="left" vertical="center" wrapText="1"/>
      <protection hidden="1"/>
    </xf>
    <xf numFmtId="164" fontId="18" fillId="0" borderId="75" xfId="2" applyNumberFormat="1" applyFont="1" applyFill="1" applyBorder="1" applyAlignment="1">
      <alignment horizontal="center" vertical="center" wrapText="1"/>
    </xf>
    <xf numFmtId="3" fontId="17" fillId="0" borderId="75" xfId="0" applyNumberFormat="1" applyFont="1" applyFill="1" applyBorder="1" applyAlignment="1" applyProtection="1">
      <alignment horizontal="right" vertical="center" shrinkToFit="1"/>
      <protection locked="0"/>
    </xf>
    <xf numFmtId="165" fontId="17" fillId="0" borderId="76" xfId="0" applyNumberFormat="1" applyFont="1" applyFill="1" applyBorder="1" applyAlignment="1" applyProtection="1">
      <alignment horizontal="right" vertical="center"/>
      <protection hidden="1"/>
    </xf>
    <xf numFmtId="49" fontId="17" fillId="0" borderId="71" xfId="2" applyNumberFormat="1" applyFont="1" applyFill="1" applyBorder="1" applyAlignment="1" applyProtection="1">
      <alignment horizontal="left" vertical="center" shrinkToFit="1"/>
      <protection hidden="1"/>
    </xf>
    <xf numFmtId="3" fontId="17" fillId="3" borderId="75" xfId="0" applyNumberFormat="1" applyFont="1" applyFill="1" applyBorder="1" applyAlignment="1" applyProtection="1">
      <alignment horizontal="right" vertical="center" shrinkToFit="1"/>
    </xf>
    <xf numFmtId="3" fontId="17" fillId="0" borderId="69" xfId="0" applyNumberFormat="1" applyFont="1" applyFill="1" applyBorder="1" applyAlignment="1" applyProtection="1">
      <alignment horizontal="right" vertical="center" shrinkToFit="1"/>
      <protection locked="0"/>
    </xf>
    <xf numFmtId="49" fontId="19" fillId="0" borderId="72" xfId="0" applyNumberFormat="1" applyFont="1" applyFill="1" applyBorder="1" applyAlignment="1" applyProtection="1">
      <alignment horizontal="left" vertical="center" wrapText="1"/>
      <protection hidden="1"/>
    </xf>
    <xf numFmtId="49" fontId="19" fillId="0" borderId="75" xfId="0" applyNumberFormat="1" applyFont="1" applyFill="1" applyBorder="1" applyAlignment="1" applyProtection="1">
      <alignment horizontal="left" vertical="center" wrapText="1"/>
      <protection hidden="1"/>
    </xf>
    <xf numFmtId="164" fontId="18" fillId="0" borderId="61" xfId="2" applyNumberFormat="1" applyFont="1" applyFill="1" applyBorder="1" applyAlignment="1">
      <alignment horizontal="center" vertical="center" wrapText="1"/>
    </xf>
    <xf numFmtId="3" fontId="17" fillId="0" borderId="62" xfId="0" applyNumberFormat="1" applyFont="1" applyFill="1" applyBorder="1" applyAlignment="1" applyProtection="1">
      <alignment horizontal="right" vertical="center" shrinkToFit="1"/>
      <protection locked="0"/>
    </xf>
    <xf numFmtId="164" fontId="18" fillId="0" borderId="1" xfId="2" applyNumberFormat="1" applyFont="1" applyFill="1" applyBorder="1" applyAlignment="1">
      <alignment horizontal="center" vertical="center" wrapText="1"/>
    </xf>
    <xf numFmtId="3" fontId="17" fillId="0" borderId="64" xfId="0" applyNumberFormat="1" applyFont="1" applyFill="1" applyBorder="1" applyAlignment="1" applyProtection="1">
      <alignment horizontal="right" vertical="center" shrinkToFit="1"/>
      <protection locked="0"/>
    </xf>
    <xf numFmtId="49" fontId="17" fillId="0" borderId="65" xfId="2" applyNumberFormat="1" applyFont="1" applyFill="1" applyBorder="1" applyAlignment="1" applyProtection="1">
      <alignment horizontal="left" vertical="center" wrapText="1"/>
      <protection hidden="1"/>
    </xf>
    <xf numFmtId="49" fontId="19" fillId="0" borderId="66" xfId="0" applyNumberFormat="1" applyFont="1" applyFill="1" applyBorder="1" applyAlignment="1" applyProtection="1">
      <alignment horizontal="left" vertical="center" wrapText="1"/>
      <protection hidden="1"/>
    </xf>
    <xf numFmtId="164" fontId="18" fillId="0" borderId="66" xfId="2" applyNumberFormat="1" applyFont="1" applyFill="1" applyBorder="1" applyAlignment="1">
      <alignment horizontal="center" vertical="center" wrapText="1"/>
    </xf>
    <xf numFmtId="3" fontId="17" fillId="3" borderId="67" xfId="0" applyNumberFormat="1" applyFont="1" applyFill="1" applyBorder="1" applyAlignment="1" applyProtection="1">
      <alignment horizontal="right" vertical="center" shrinkToFit="1"/>
    </xf>
    <xf numFmtId="49" fontId="28" fillId="0" borderId="68" xfId="2" applyNumberFormat="1" applyFont="1" applyFill="1" applyBorder="1" applyAlignment="1" applyProtection="1">
      <alignment horizontal="left" vertical="center" wrapText="1"/>
      <protection hidden="1"/>
    </xf>
    <xf numFmtId="49" fontId="17" fillId="0" borderId="69" xfId="0" applyNumberFormat="1" applyFont="1" applyFill="1" applyBorder="1" applyAlignment="1" applyProtection="1">
      <alignment horizontal="left" vertical="center"/>
      <protection hidden="1"/>
    </xf>
    <xf numFmtId="164" fontId="32" fillId="0" borderId="69" xfId="2" applyNumberFormat="1" applyFont="1" applyFill="1" applyBorder="1" applyAlignment="1">
      <alignment horizontal="center" vertical="center" wrapText="1"/>
    </xf>
    <xf numFmtId="49" fontId="28" fillId="0" borderId="71" xfId="2" applyNumberFormat="1" applyFont="1" applyFill="1" applyBorder="1" applyAlignment="1" applyProtection="1">
      <alignment horizontal="left" vertical="center" wrapText="1"/>
      <protection hidden="1"/>
    </xf>
    <xf numFmtId="164" fontId="32" fillId="0" borderId="72" xfId="2" applyNumberFormat="1" applyFont="1" applyFill="1" applyBorder="1" applyAlignment="1">
      <alignment horizontal="center" vertical="center" wrapText="1"/>
    </xf>
    <xf numFmtId="49" fontId="17" fillId="0" borderId="72" xfId="0" applyNumberFormat="1" applyFont="1" applyFill="1" applyBorder="1" applyAlignment="1" applyProtection="1">
      <alignment horizontal="left" vertical="center"/>
      <protection hidden="1"/>
    </xf>
    <xf numFmtId="0" fontId="12" fillId="0" borderId="74" xfId="2" applyFont="1" applyFill="1" applyBorder="1" applyAlignment="1">
      <alignment horizontal="left" vertical="center" wrapText="1"/>
    </xf>
    <xf numFmtId="49" fontId="19" fillId="0" borderId="75" xfId="0" applyNumberFormat="1" applyFont="1" applyFill="1" applyBorder="1" applyAlignment="1" applyProtection="1">
      <alignment horizontal="left" vertical="center"/>
      <protection hidden="1"/>
    </xf>
    <xf numFmtId="164" fontId="32" fillId="0" borderId="75" xfId="2" applyNumberFormat="1" applyFont="1" applyFill="1" applyBorder="1" applyAlignment="1">
      <alignment horizontal="center" vertical="center" wrapText="1"/>
    </xf>
    <xf numFmtId="0" fontId="28" fillId="0" borderId="68" xfId="0" applyFont="1" applyBorder="1" applyAlignment="1">
      <alignment vertical="center" wrapText="1"/>
    </xf>
    <xf numFmtId="0" fontId="17" fillId="0" borderId="69" xfId="0" applyFont="1" applyBorder="1" applyAlignment="1">
      <alignment horizontal="left" vertical="center" wrapText="1"/>
    </xf>
    <xf numFmtId="3" fontId="17" fillId="3" borderId="69" xfId="0" applyNumberFormat="1" applyFont="1" applyFill="1" applyBorder="1" applyAlignment="1" applyProtection="1">
      <alignment horizontal="right" vertical="center" shrinkToFit="1"/>
      <protection hidden="1"/>
    </xf>
    <xf numFmtId="3" fontId="17" fillId="3" borderId="70" xfId="0" applyNumberFormat="1" applyFont="1" applyFill="1" applyBorder="1" applyAlignment="1" applyProtection="1">
      <alignment horizontal="right" vertical="center" shrinkToFit="1"/>
      <protection hidden="1"/>
    </xf>
    <xf numFmtId="0" fontId="28" fillId="0" borderId="71" xfId="0" applyFont="1" applyBorder="1" applyAlignment="1">
      <alignment vertical="center" wrapText="1"/>
    </xf>
    <xf numFmtId="0" fontId="17" fillId="0" borderId="72" xfId="0" applyFont="1" applyBorder="1" applyAlignment="1">
      <alignment horizontal="left" vertical="center" wrapText="1"/>
    </xf>
    <xf numFmtId="3" fontId="17" fillId="3" borderId="72" xfId="0" applyNumberFormat="1" applyFont="1" applyFill="1" applyBorder="1" applyAlignment="1" applyProtection="1">
      <alignment horizontal="right" vertical="center" shrinkToFit="1"/>
      <protection hidden="1"/>
    </xf>
    <xf numFmtId="3" fontId="17" fillId="3" borderId="73" xfId="0" applyNumberFormat="1" applyFont="1" applyFill="1" applyBorder="1" applyAlignment="1" applyProtection="1">
      <alignment horizontal="right" vertical="center" shrinkToFit="1"/>
      <protection hidden="1"/>
    </xf>
    <xf numFmtId="3" fontId="17" fillId="0" borderId="73" xfId="0" applyNumberFormat="1" applyFont="1" applyFill="1" applyBorder="1" applyAlignment="1" applyProtection="1">
      <alignment horizontal="right" vertical="center" shrinkToFit="1"/>
      <protection locked="0"/>
    </xf>
    <xf numFmtId="0" fontId="28" fillId="0" borderId="74" xfId="0" applyFont="1" applyBorder="1" applyAlignment="1">
      <alignment vertical="center" wrapText="1"/>
    </xf>
    <xf numFmtId="0" fontId="17" fillId="0" borderId="75" xfId="0" applyFont="1" applyBorder="1" applyAlignment="1">
      <alignment horizontal="left" vertical="center" wrapText="1"/>
    </xf>
    <xf numFmtId="3" fontId="17" fillId="0" borderId="76" xfId="0" applyNumberFormat="1" applyFont="1" applyFill="1" applyBorder="1" applyAlignment="1" applyProtection="1">
      <alignment horizontal="right" vertical="center" shrinkToFit="1"/>
      <protection locked="0"/>
    </xf>
    <xf numFmtId="0" fontId="40" fillId="6" borderId="29" xfId="0" applyFont="1" applyFill="1" applyBorder="1" applyAlignment="1">
      <alignment horizontal="right"/>
    </xf>
    <xf numFmtId="0" fontId="18" fillId="0" borderId="77" xfId="0" applyFont="1" applyBorder="1" applyAlignment="1" applyProtection="1">
      <alignment vertical="center" wrapText="1"/>
      <protection hidden="1"/>
    </xf>
    <xf numFmtId="0" fontId="53" fillId="0" borderId="77" xfId="0" applyFont="1" applyFill="1" applyBorder="1" applyAlignment="1" applyProtection="1">
      <alignment vertical="center" wrapText="1"/>
      <protection hidden="1"/>
    </xf>
    <xf numFmtId="0" fontId="53" fillId="0" borderId="77" xfId="0" applyFont="1" applyBorder="1" applyAlignment="1" applyProtection="1">
      <alignment vertical="center" wrapText="1"/>
      <protection hidden="1"/>
    </xf>
    <xf numFmtId="0" fontId="54" fillId="0" borderId="77" xfId="0" applyFont="1" applyBorder="1" applyAlignment="1" applyProtection="1">
      <alignment vertical="center" wrapText="1"/>
      <protection hidden="1"/>
    </xf>
    <xf numFmtId="0" fontId="53" fillId="0" borderId="6" xfId="0" applyFont="1" applyBorder="1" applyAlignment="1" applyProtection="1">
      <alignment vertical="center" wrapText="1"/>
      <protection hidden="1"/>
    </xf>
    <xf numFmtId="1" fontId="74" fillId="0" borderId="60" xfId="0" applyNumberFormat="1" applyFont="1" applyFill="1" applyBorder="1" applyAlignment="1">
      <alignment horizontal="center" vertical="center"/>
    </xf>
    <xf numFmtId="0" fontId="74" fillId="0" borderId="78" xfId="0" applyFont="1" applyFill="1" applyBorder="1" applyAlignment="1">
      <alignment vertical="center"/>
    </xf>
    <xf numFmtId="1" fontId="74" fillId="0" borderId="63" xfId="0" applyNumberFormat="1" applyFont="1" applyFill="1" applyBorder="1" applyAlignment="1">
      <alignment horizontal="center" vertical="center"/>
    </xf>
    <xf numFmtId="0" fontId="74" fillId="0" borderId="79" xfId="0" applyFont="1" applyFill="1" applyBorder="1" applyAlignment="1">
      <alignment vertical="center"/>
    </xf>
    <xf numFmtId="1" fontId="74" fillId="0" borderId="65" xfId="0" applyNumberFormat="1" applyFont="1" applyFill="1" applyBorder="1" applyAlignment="1">
      <alignment horizontal="center" vertical="center"/>
    </xf>
    <xf numFmtId="0" fontId="74" fillId="0" borderId="80" xfId="0" applyFont="1" applyFill="1" applyBorder="1" applyAlignment="1">
      <alignment vertical="center"/>
    </xf>
    <xf numFmtId="0" fontId="18" fillId="2" borderId="18" xfId="0" applyFont="1" applyFill="1" applyBorder="1" applyAlignment="1" applyProtection="1">
      <alignment vertical="center" wrapText="1"/>
      <protection hidden="1"/>
    </xf>
    <xf numFmtId="0" fontId="0" fillId="0" borderId="0" xfId="0" applyFill="1" applyBorder="1"/>
    <xf numFmtId="0" fontId="77" fillId="0" borderId="9" xfId="0" applyFont="1" applyFill="1" applyBorder="1" applyAlignment="1" applyProtection="1">
      <alignment vertical="center" wrapText="1"/>
      <protection hidden="1"/>
    </xf>
    <xf numFmtId="1" fontId="37" fillId="6" borderId="81" xfId="0" applyNumberFormat="1" applyFont="1" applyFill="1" applyBorder="1" applyAlignment="1">
      <alignment horizontal="center" vertical="center" wrapText="1"/>
    </xf>
    <xf numFmtId="49" fontId="37" fillId="6" borderId="82" xfId="0" applyNumberFormat="1" applyFont="1" applyFill="1" applyBorder="1" applyAlignment="1">
      <alignment horizontal="center" vertical="center" wrapText="1"/>
    </xf>
    <xf numFmtId="49" fontId="73" fillId="6" borderId="83" xfId="0" applyNumberFormat="1" applyFont="1" applyFill="1" applyBorder="1" applyAlignment="1">
      <alignment horizontal="center" vertical="center" wrapText="1"/>
    </xf>
    <xf numFmtId="3" fontId="55" fillId="0" borderId="0" xfId="0" applyNumberFormat="1" applyFont="1" applyFill="1" applyAlignment="1">
      <alignment vertical="center" wrapText="1"/>
    </xf>
    <xf numFmtId="0" fontId="16" fillId="0" borderId="0" xfId="0" applyFont="1" applyFill="1" applyAlignment="1">
      <alignment horizontal="center" vertical="center"/>
    </xf>
    <xf numFmtId="0" fontId="0" fillId="0" borderId="0" xfId="0" applyFill="1" applyAlignment="1">
      <alignment vertical="center"/>
    </xf>
    <xf numFmtId="0" fontId="0" fillId="0" borderId="84" xfId="0" applyFill="1" applyBorder="1" applyAlignment="1">
      <alignment vertical="center"/>
    </xf>
    <xf numFmtId="0" fontId="0" fillId="0" borderId="85" xfId="0" applyFill="1" applyBorder="1" applyAlignment="1">
      <alignment vertical="center"/>
    </xf>
    <xf numFmtId="0" fontId="47" fillId="0" borderId="0" xfId="0" applyFont="1" applyFill="1" applyAlignment="1">
      <alignment horizontal="center" vertical="center" wrapText="1"/>
    </xf>
    <xf numFmtId="0" fontId="0" fillId="0" borderId="18" xfId="0" applyFill="1" applyBorder="1" applyAlignment="1">
      <alignment vertical="center"/>
    </xf>
    <xf numFmtId="3" fontId="0" fillId="0" borderId="85" xfId="0" quotePrefix="1" applyNumberFormat="1" applyFill="1" applyBorder="1" applyAlignment="1">
      <alignment vertical="center"/>
    </xf>
    <xf numFmtId="3" fontId="0" fillId="0" borderId="0" xfId="0" applyNumberFormat="1" applyFill="1" applyAlignment="1">
      <alignment vertical="center"/>
    </xf>
    <xf numFmtId="0" fontId="16" fillId="0" borderId="0" xfId="0" applyFont="1" applyFill="1" applyBorder="1" applyAlignment="1">
      <alignment horizontal="center" vertical="center"/>
    </xf>
    <xf numFmtId="2" fontId="0" fillId="0" borderId="0" xfId="0" applyNumberFormat="1" applyFill="1" applyAlignment="1">
      <alignment vertical="center"/>
    </xf>
    <xf numFmtId="0" fontId="56" fillId="0" borderId="0" xfId="0" applyFont="1" applyFill="1" applyBorder="1" applyAlignment="1">
      <alignment vertical="center"/>
    </xf>
    <xf numFmtId="0" fontId="56" fillId="0" borderId="0" xfId="0" applyFont="1" applyFill="1" applyAlignment="1">
      <alignment vertical="center"/>
    </xf>
    <xf numFmtId="3" fontId="56" fillId="0" borderId="0" xfId="0" applyNumberFormat="1" applyFont="1" applyFill="1" applyAlignment="1">
      <alignment vertical="center"/>
    </xf>
    <xf numFmtId="1" fontId="56" fillId="0" borderId="0" xfId="0" applyNumberFormat="1" applyFont="1" applyFill="1" applyAlignment="1">
      <alignment vertical="center"/>
    </xf>
    <xf numFmtId="3" fontId="64" fillId="0" borderId="0" xfId="0" applyNumberFormat="1" applyFont="1" applyFill="1" applyAlignment="1">
      <alignment vertical="center"/>
    </xf>
    <xf numFmtId="0" fontId="69" fillId="0" borderId="0" xfId="0" applyFont="1" applyFill="1" applyAlignment="1">
      <alignment vertical="center"/>
    </xf>
    <xf numFmtId="0" fontId="0" fillId="0" borderId="0" xfId="0" applyAlignment="1">
      <alignment vertical="center"/>
    </xf>
    <xf numFmtId="1" fontId="0" fillId="0" borderId="0" xfId="0" applyNumberFormat="1" applyAlignment="1">
      <alignment vertical="center"/>
    </xf>
    <xf numFmtId="0" fontId="11" fillId="13" borderId="86" xfId="0" applyFont="1" applyFill="1" applyBorder="1" applyAlignment="1" applyProtection="1">
      <alignment horizontal="left" vertical="center" wrapText="1"/>
      <protection hidden="1"/>
    </xf>
    <xf numFmtId="0" fontId="3" fillId="14" borderId="3" xfId="0" applyFont="1" applyFill="1" applyBorder="1" applyAlignment="1" applyProtection="1">
      <alignment horizontal="left" vertical="center" wrapText="1"/>
      <protection hidden="1"/>
    </xf>
    <xf numFmtId="0" fontId="78" fillId="14" borderId="0" xfId="0" applyFont="1" applyFill="1" applyProtection="1"/>
    <xf numFmtId="0" fontId="78" fillId="14" borderId="0" xfId="0" applyNumberFormat="1" applyFont="1" applyFill="1" applyProtection="1"/>
    <xf numFmtId="167" fontId="35" fillId="3" borderId="6" xfId="0" quotePrefix="1" applyNumberFormat="1" applyFont="1" applyFill="1" applyBorder="1" applyAlignment="1" applyProtection="1">
      <alignment horizontal="center" vertical="center"/>
      <protection locked="0"/>
    </xf>
    <xf numFmtId="169" fontId="35" fillId="3" borderId="6" xfId="0" quotePrefix="1" applyNumberFormat="1" applyFont="1" applyFill="1" applyBorder="1" applyAlignment="1" applyProtection="1">
      <alignment horizontal="center" vertical="center"/>
      <protection locked="0"/>
    </xf>
    <xf numFmtId="0" fontId="36" fillId="0" borderId="0" xfId="0" applyNumberFormat="1" applyFont="1" applyFill="1" applyBorder="1" applyAlignment="1" applyProtection="1">
      <alignment horizontal="right" vertical="top"/>
      <protection hidden="1"/>
    </xf>
    <xf numFmtId="49" fontId="27" fillId="0" borderId="96" xfId="0" applyNumberFormat="1" applyFont="1" applyFill="1" applyBorder="1" applyAlignment="1" applyProtection="1">
      <alignment horizontal="center" vertical="center" wrapText="1"/>
      <protection hidden="1"/>
    </xf>
    <xf numFmtId="0" fontId="0" fillId="0" borderId="77" xfId="0" applyBorder="1" applyAlignment="1">
      <alignment horizontal="center" vertical="center" wrapText="1"/>
    </xf>
    <xf numFmtId="0" fontId="0" fillId="0" borderId="6" xfId="0" applyBorder="1" applyAlignment="1">
      <alignment horizontal="center" vertical="center" wrapText="1"/>
    </xf>
    <xf numFmtId="49" fontId="18" fillId="0" borderId="25" xfId="0" applyNumberFormat="1" applyFont="1" applyBorder="1" applyAlignment="1" applyProtection="1">
      <alignment horizontal="left" vertical="center"/>
      <protection hidden="1"/>
    </xf>
    <xf numFmtId="0" fontId="18" fillId="0" borderId="91" xfId="0" applyNumberFormat="1" applyFont="1" applyBorder="1" applyAlignment="1" applyProtection="1">
      <alignment horizontal="left" vertical="center"/>
      <protection hidden="1"/>
    </xf>
    <xf numFmtId="0" fontId="18" fillId="0" borderId="92"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0" fontId="18" fillId="0" borderId="93" xfId="0" applyNumberFormat="1" applyFont="1" applyBorder="1" applyAlignment="1" applyProtection="1">
      <alignment horizontal="left" vertical="center"/>
      <protection hidden="1"/>
    </xf>
    <xf numFmtId="0" fontId="18" fillId="0" borderId="94" xfId="0" applyNumberFormat="1" applyFont="1" applyBorder="1" applyAlignment="1" applyProtection="1">
      <alignment horizontal="left" vertical="center"/>
      <protection hidden="1"/>
    </xf>
    <xf numFmtId="49" fontId="18" fillId="0" borderId="24" xfId="0" applyNumberFormat="1" applyFont="1" applyBorder="1" applyAlignment="1" applyProtection="1">
      <alignment horizontal="left" vertical="center"/>
      <protection hidden="1"/>
    </xf>
    <xf numFmtId="0" fontId="18" fillId="0" borderId="89" xfId="0" applyNumberFormat="1" applyFont="1" applyBorder="1" applyAlignment="1" applyProtection="1">
      <alignment horizontal="left" vertical="center"/>
      <protection hidden="1"/>
    </xf>
    <xf numFmtId="0" fontId="18" fillId="0" borderId="90" xfId="0" applyNumberFormat="1" applyFont="1" applyBorder="1" applyAlignment="1" applyProtection="1">
      <alignment horizontal="left" vertical="center"/>
      <protection hidden="1"/>
    </xf>
    <xf numFmtId="49" fontId="18" fillId="0" borderId="23" xfId="0" applyNumberFormat="1" applyFont="1" applyBorder="1" applyAlignment="1" applyProtection="1">
      <alignment horizontal="left" vertical="center"/>
      <protection hidden="1"/>
    </xf>
    <xf numFmtId="49" fontId="18" fillId="0" borderId="93" xfId="0" applyNumberFormat="1" applyFont="1" applyBorder="1" applyAlignment="1" applyProtection="1">
      <alignment horizontal="left" vertical="center"/>
      <protection hidden="1"/>
    </xf>
    <xf numFmtId="49" fontId="18" fillId="0" borderId="94" xfId="0" applyNumberFormat="1" applyFont="1" applyBorder="1" applyAlignment="1" applyProtection="1">
      <alignment horizontal="left" vertical="center"/>
      <protection hidden="1"/>
    </xf>
    <xf numFmtId="49" fontId="18" fillId="0" borderId="89" xfId="0" applyNumberFormat="1" applyFont="1" applyBorder="1" applyAlignment="1" applyProtection="1">
      <alignment horizontal="left" vertical="center"/>
      <protection hidden="1"/>
    </xf>
    <xf numFmtId="49" fontId="18" fillId="0" borderId="90" xfId="0" applyNumberFormat="1" applyFont="1" applyBorder="1" applyAlignment="1" applyProtection="1">
      <alignment horizontal="left" vertical="center"/>
      <protection hidden="1"/>
    </xf>
    <xf numFmtId="49" fontId="18" fillId="0" borderId="96" xfId="0" applyNumberFormat="1" applyFont="1" applyFill="1" applyBorder="1" applyAlignment="1" applyProtection="1">
      <alignment horizontal="center" vertical="center" wrapText="1"/>
    </xf>
    <xf numFmtId="0" fontId="18" fillId="0" borderId="24"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40" fillId="6" borderId="20" xfId="1" applyNumberFormat="1" applyFont="1" applyFill="1" applyBorder="1" applyAlignment="1" applyProtection="1">
      <alignment horizontal="left" vertical="center" shrinkToFit="1"/>
    </xf>
    <xf numFmtId="0" fontId="40" fillId="0" borderId="21" xfId="1" applyFont="1" applyBorder="1" applyAlignment="1" applyProtection="1">
      <alignment horizontal="left" vertical="center" shrinkToFit="1"/>
    </xf>
    <xf numFmtId="0" fontId="3" fillId="14" borderId="20" xfId="0" applyNumberFormat="1" applyFont="1" applyFill="1" applyBorder="1" applyAlignment="1" applyProtection="1">
      <alignment vertical="center" shrinkToFit="1"/>
    </xf>
    <xf numFmtId="0" fontId="3" fillId="14" borderId="21" xfId="0" applyNumberFormat="1" applyFont="1" applyFill="1" applyBorder="1" applyAlignment="1">
      <alignment vertical="center" shrinkToFit="1"/>
    </xf>
    <xf numFmtId="0" fontId="3" fillId="14" borderId="26" xfId="0" applyNumberFormat="1" applyFont="1" applyFill="1" applyBorder="1" applyAlignment="1">
      <alignment vertical="center" shrinkToFit="1"/>
    </xf>
    <xf numFmtId="49" fontId="35" fillId="3" borderId="32" xfId="0" applyNumberFormat="1" applyFont="1" applyFill="1" applyBorder="1" applyAlignment="1" applyProtection="1">
      <alignment horizontal="left" vertical="center"/>
      <protection locked="0"/>
    </xf>
    <xf numFmtId="49" fontId="35" fillId="3" borderId="33" xfId="0" applyNumberFormat="1" applyFont="1" applyFill="1" applyBorder="1" applyAlignment="1" applyProtection="1">
      <alignment horizontal="left" vertical="center"/>
      <protection locked="0"/>
    </xf>
    <xf numFmtId="49" fontId="35" fillId="3" borderId="34" xfId="0" applyNumberFormat="1" applyFont="1" applyFill="1" applyBorder="1" applyAlignment="1" applyProtection="1">
      <alignment horizontal="left" vertical="center"/>
      <protection locked="0"/>
    </xf>
    <xf numFmtId="49" fontId="40" fillId="6" borderId="20" xfId="1" applyNumberFormat="1" applyFont="1" applyFill="1" applyBorder="1" applyAlignment="1" applyProtection="1">
      <alignment horizontal="left" vertical="center"/>
    </xf>
    <xf numFmtId="0" fontId="40" fillId="0" borderId="21" xfId="1" applyFont="1" applyBorder="1" applyAlignment="1" applyProtection="1">
      <alignment horizontal="left" vertical="center"/>
    </xf>
    <xf numFmtId="0" fontId="35" fillId="3" borderId="32" xfId="0" applyFont="1" applyFill="1" applyBorder="1" applyAlignment="1" applyProtection="1">
      <alignment vertical="center"/>
      <protection locked="0"/>
    </xf>
    <xf numFmtId="0" fontId="35" fillId="3" borderId="33" xfId="0" applyFont="1" applyFill="1" applyBorder="1" applyAlignment="1" applyProtection="1">
      <alignment vertical="center"/>
      <protection locked="0"/>
    </xf>
    <xf numFmtId="0" fontId="35" fillId="3" borderId="34" xfId="0" applyFont="1" applyFill="1" applyBorder="1" applyAlignment="1" applyProtection="1">
      <alignment vertical="center"/>
      <protection locked="0"/>
    </xf>
    <xf numFmtId="0" fontId="27" fillId="0" borderId="30" xfId="0" applyFont="1" applyFill="1" applyBorder="1" applyAlignment="1" applyProtection="1">
      <alignment horizontal="center" vertical="center"/>
      <protection hidden="1"/>
    </xf>
    <xf numFmtId="0" fontId="27" fillId="0" borderId="30" xfId="0" applyFont="1" applyFill="1" applyBorder="1" applyAlignment="1" applyProtection="1">
      <alignment horizontal="center" vertical="top" wrapText="1"/>
      <protection hidden="1"/>
    </xf>
    <xf numFmtId="0" fontId="5" fillId="0" borderId="30" xfId="0" applyFont="1" applyBorder="1" applyAlignment="1">
      <alignment wrapText="1"/>
    </xf>
    <xf numFmtId="49" fontId="35" fillId="3" borderId="32" xfId="0" applyNumberFormat="1" applyFont="1" applyFill="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34" xfId="0" applyFont="1" applyBorder="1" applyAlignment="1" applyProtection="1">
      <alignment horizontal="left" vertical="center" shrinkToFit="1"/>
      <protection locked="0"/>
    </xf>
    <xf numFmtId="0" fontId="36" fillId="0" borderId="27" xfId="0" applyNumberFormat="1" applyFont="1" applyFill="1" applyBorder="1" applyAlignment="1" applyProtection="1">
      <alignment horizontal="left" vertical="center" shrinkToFit="1"/>
    </xf>
    <xf numFmtId="0" fontId="36" fillId="0" borderId="0" xfId="0" applyNumberFormat="1" applyFont="1" applyFill="1" applyBorder="1" applyAlignment="1" applyProtection="1">
      <alignment horizontal="left" vertical="center" shrinkToFit="1"/>
    </xf>
    <xf numFmtId="49" fontId="35" fillId="3" borderId="95" xfId="0" applyNumberFormat="1" applyFont="1" applyFill="1" applyBorder="1" applyAlignment="1" applyProtection="1">
      <alignment horizontal="left" vertical="center"/>
      <protection locked="0"/>
    </xf>
    <xf numFmtId="49" fontId="5" fillId="0" borderId="33" xfId="0" applyNumberFormat="1" applyFont="1" applyBorder="1" applyAlignment="1" applyProtection="1">
      <alignment horizontal="left" vertical="center"/>
      <protection locked="0"/>
    </xf>
    <xf numFmtId="49" fontId="5" fillId="0" borderId="34" xfId="0" applyNumberFormat="1" applyFont="1" applyBorder="1" applyAlignment="1" applyProtection="1">
      <alignment horizontal="left" vertical="center"/>
      <protection locked="0"/>
    </xf>
    <xf numFmtId="49" fontId="18" fillId="0" borderId="91" xfId="0" applyNumberFormat="1" applyFont="1" applyBorder="1" applyAlignment="1" applyProtection="1">
      <alignment horizontal="left" vertical="center"/>
      <protection hidden="1"/>
    </xf>
    <xf numFmtId="49" fontId="18" fillId="0" borderId="92" xfId="0" applyNumberFormat="1" applyFont="1" applyBorder="1" applyAlignment="1" applyProtection="1">
      <alignment horizontal="left" vertical="center"/>
      <protection hidden="1"/>
    </xf>
    <xf numFmtId="0" fontId="15" fillId="6" borderId="88" xfId="1" applyFont="1" applyFill="1" applyBorder="1" applyAlignment="1" applyProtection="1">
      <alignment horizontal="center" vertical="center"/>
      <protection hidden="1"/>
    </xf>
    <xf numFmtId="0" fontId="15" fillId="6" borderId="87" xfId="1" applyFont="1" applyFill="1" applyBorder="1" applyAlignment="1" applyProtection="1">
      <alignment horizontal="center" vertical="center"/>
      <protection hidden="1"/>
    </xf>
    <xf numFmtId="49" fontId="35" fillId="3" borderId="32" xfId="0" applyNumberFormat="1" applyFont="1" applyFill="1" applyBorder="1" applyAlignment="1" applyProtection="1">
      <alignment horizontal="center" vertical="center"/>
      <protection locked="0"/>
    </xf>
    <xf numFmtId="49" fontId="35" fillId="3" borderId="34" xfId="0" applyNumberFormat="1" applyFont="1" applyFill="1" applyBorder="1" applyAlignment="1" applyProtection="1">
      <alignment horizontal="center" vertical="center"/>
      <protection locked="0"/>
    </xf>
    <xf numFmtId="0" fontId="15" fillId="5" borderId="20" xfId="0" applyFont="1" applyFill="1" applyBorder="1" applyAlignment="1" applyProtection="1">
      <alignment horizontal="center" vertical="center" wrapText="1"/>
      <protection hidden="1"/>
    </xf>
    <xf numFmtId="0" fontId="15" fillId="5" borderId="21" xfId="0" applyFont="1" applyFill="1" applyBorder="1" applyAlignment="1" applyProtection="1">
      <alignment horizontal="center" vertical="center" wrapText="1"/>
      <protection hidden="1"/>
    </xf>
    <xf numFmtId="0" fontId="15" fillId="5" borderId="26" xfId="0" applyFont="1" applyFill="1" applyBorder="1" applyAlignment="1" applyProtection="1">
      <alignment horizontal="center" vertical="center" wrapText="1"/>
      <protection hidden="1"/>
    </xf>
    <xf numFmtId="49" fontId="35" fillId="3" borderId="33" xfId="0" applyNumberFormat="1" applyFont="1" applyFill="1" applyBorder="1" applyAlignment="1" applyProtection="1">
      <alignment horizontal="center" vertical="center"/>
      <protection locked="0"/>
    </xf>
    <xf numFmtId="49" fontId="44" fillId="0" borderId="0" xfId="0" applyNumberFormat="1" applyFont="1" applyFill="1" applyBorder="1" applyAlignment="1" applyProtection="1">
      <alignment horizontal="center"/>
    </xf>
    <xf numFmtId="0" fontId="64" fillId="0" borderId="0" xfId="0" applyFont="1" applyAlignment="1"/>
    <xf numFmtId="0" fontId="40" fillId="6" borderId="21" xfId="1" applyFont="1" applyFill="1" applyBorder="1" applyAlignment="1" applyProtection="1">
      <alignment horizontal="left" vertical="center"/>
    </xf>
    <xf numFmtId="0" fontId="24" fillId="0" borderId="0" xfId="0" applyFont="1" applyFill="1" applyBorder="1" applyAlignment="1" applyProtection="1">
      <alignment horizontal="right" vertical="center" wrapText="1"/>
      <protection hidden="1"/>
    </xf>
    <xf numFmtId="0" fontId="34" fillId="0" borderId="0" xfId="0" applyFont="1" applyFill="1" applyAlignment="1" applyProtection="1">
      <alignment horizontal="center" wrapText="1"/>
      <protection hidden="1"/>
    </xf>
    <xf numFmtId="49" fontId="38" fillId="0" borderId="0" xfId="0" applyNumberFormat="1" applyFont="1" applyFill="1" applyBorder="1" applyAlignment="1" applyProtection="1">
      <alignment horizontal="right" vertical="center"/>
    </xf>
    <xf numFmtId="0" fontId="39" fillId="0" borderId="28" xfId="0" applyFont="1" applyBorder="1" applyAlignment="1">
      <alignment horizontal="right" vertical="center"/>
    </xf>
    <xf numFmtId="0" fontId="20" fillId="0" borderId="0" xfId="0" applyFont="1" applyFill="1" applyAlignment="1" applyProtection="1">
      <alignment horizontal="center" vertical="center" wrapText="1"/>
      <protection hidden="1"/>
    </xf>
    <xf numFmtId="0" fontId="40" fillId="6" borderId="20" xfId="1" applyNumberFormat="1" applyFont="1" applyFill="1" applyBorder="1" applyAlignment="1" applyProtection="1">
      <alignment horizontal="left" vertical="center"/>
    </xf>
    <xf numFmtId="0" fontId="40" fillId="6" borderId="21" xfId="1" applyNumberFormat="1" applyFont="1" applyFill="1" applyBorder="1" applyAlignment="1" applyProtection="1">
      <alignment horizontal="left" vertical="center"/>
    </xf>
    <xf numFmtId="0" fontId="40" fillId="6" borderId="87" xfId="1" applyFont="1" applyFill="1" applyBorder="1" applyAlignment="1" applyProtection="1">
      <alignment horizontal="center" vertical="center"/>
      <protection hidden="1"/>
    </xf>
    <xf numFmtId="0" fontId="40" fillId="6" borderId="53" xfId="1" applyFont="1" applyFill="1" applyBorder="1" applyAlignment="1" applyProtection="1">
      <alignment horizontal="center" vertical="center"/>
      <protection hidden="1"/>
    </xf>
    <xf numFmtId="4" fontId="21" fillId="6"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top"/>
    </xf>
    <xf numFmtId="0" fontId="40" fillId="6" borderId="0" xfId="1" applyFont="1" applyFill="1" applyBorder="1" applyAlignment="1" applyProtection="1">
      <alignment horizontal="left" vertical="center" wrapText="1"/>
    </xf>
    <xf numFmtId="0" fontId="40" fillId="0" borderId="0" xfId="1" applyFont="1" applyAlignment="1" applyProtection="1">
      <alignment horizontal="left" vertical="center" wrapText="1"/>
    </xf>
    <xf numFmtId="0" fontId="30" fillId="7" borderId="97" xfId="0" applyFont="1" applyFill="1" applyBorder="1" applyAlignment="1">
      <alignment horizontal="center" vertical="center" wrapText="1"/>
    </xf>
    <xf numFmtId="0" fontId="31" fillId="7" borderId="98" xfId="0" applyFont="1" applyFill="1" applyBorder="1" applyAlignment="1">
      <alignment horizontal="center" vertical="center" wrapText="1"/>
    </xf>
    <xf numFmtId="0" fontId="40" fillId="6" borderId="0" xfId="1" applyFont="1" applyFill="1" applyBorder="1" applyAlignment="1" applyProtection="1">
      <alignment horizontal="right" vertical="center"/>
    </xf>
    <xf numFmtId="0" fontId="40" fillId="0" borderId="0" xfId="1" applyFont="1" applyAlignment="1" applyProtection="1"/>
    <xf numFmtId="0" fontId="20" fillId="0" borderId="0" xfId="0" applyFont="1" applyAlignment="1" applyProtection="1">
      <alignment horizontal="center" vertical="center" wrapText="1"/>
      <protection hidden="1"/>
    </xf>
    <xf numFmtId="0" fontId="0" fillId="0" borderId="0" xfId="0" applyAlignment="1">
      <alignment horizontal="center" vertical="center" wrapText="1"/>
    </xf>
    <xf numFmtId="0" fontId="0" fillId="0" borderId="99" xfId="0" applyBorder="1" applyAlignment="1">
      <alignment horizontal="center" vertical="center" wrapText="1"/>
    </xf>
    <xf numFmtId="0" fontId="9" fillId="0" borderId="0" xfId="0" applyFont="1" applyAlignment="1" applyProtection="1">
      <alignment horizontal="left" vertical="top" shrinkToFit="1"/>
      <protection hidden="1"/>
    </xf>
    <xf numFmtId="0" fontId="0" fillId="0" borderId="0" xfId="0" applyAlignment="1">
      <alignment shrinkToFit="1"/>
    </xf>
    <xf numFmtId="0" fontId="9" fillId="0" borderId="0" xfId="0" applyFont="1" applyAlignment="1" applyProtection="1">
      <alignment horizontal="left" vertical="center" shrinkToFit="1"/>
      <protection hidden="1"/>
    </xf>
    <xf numFmtId="0" fontId="0" fillId="0" borderId="0" xfId="0" applyAlignment="1">
      <alignment vertical="center" shrinkToFit="1"/>
    </xf>
    <xf numFmtId="0" fontId="26" fillId="0" borderId="0" xfId="0" applyFont="1" applyBorder="1" applyAlignment="1" applyProtection="1">
      <alignment horizontal="center" vertical="center" wrapText="1"/>
      <protection hidden="1"/>
    </xf>
    <xf numFmtId="0" fontId="11" fillId="0" borderId="0" xfId="0" applyFont="1" applyAlignment="1">
      <alignment horizontal="center" vertical="top" wrapText="1"/>
    </xf>
    <xf numFmtId="0" fontId="30" fillId="7" borderId="20" xfId="3" applyFont="1" applyFill="1" applyBorder="1" applyAlignment="1" applyProtection="1">
      <alignment horizontal="left" vertical="center"/>
      <protection hidden="1"/>
    </xf>
    <xf numFmtId="0" fontId="30" fillId="0" borderId="21" xfId="0" applyFont="1" applyBorder="1" applyAlignment="1">
      <alignment horizontal="left" vertical="center"/>
    </xf>
    <xf numFmtId="0" fontId="30" fillId="0" borderId="34" xfId="0" applyFont="1" applyBorder="1" applyAlignment="1">
      <alignment horizontal="left" vertical="center"/>
    </xf>
    <xf numFmtId="49" fontId="30" fillId="15" borderId="20" xfId="2" applyNumberFormat="1" applyFont="1" applyFill="1" applyBorder="1" applyAlignment="1">
      <alignment horizontal="left" vertical="center"/>
    </xf>
    <xf numFmtId="49" fontId="30" fillId="15" borderId="21" xfId="2" applyNumberFormat="1" applyFont="1" applyFill="1" applyBorder="1" applyAlignment="1">
      <alignment horizontal="left" vertical="center"/>
    </xf>
    <xf numFmtId="49" fontId="30" fillId="15" borderId="26" xfId="2" applyNumberFormat="1" applyFont="1" applyFill="1" applyBorder="1" applyAlignment="1">
      <alignment horizontal="left" vertical="center"/>
    </xf>
    <xf numFmtId="0" fontId="30" fillId="7" borderId="20" xfId="3" applyFont="1" applyFill="1" applyBorder="1" applyAlignment="1">
      <alignment horizontal="left" vertical="center"/>
    </xf>
    <xf numFmtId="0" fontId="30" fillId="0" borderId="26" xfId="0" applyFont="1" applyBorder="1" applyAlignment="1">
      <alignment horizontal="left" vertical="center"/>
    </xf>
    <xf numFmtId="0" fontId="15" fillId="7" borderId="97" xfId="0" applyFont="1" applyFill="1" applyBorder="1" applyAlignment="1">
      <alignment horizontal="center" vertical="center" wrapText="1"/>
    </xf>
    <xf numFmtId="0" fontId="16" fillId="7" borderId="98" xfId="0" applyFont="1" applyFill="1" applyBorder="1" applyAlignment="1">
      <alignment horizontal="center" vertical="center" wrapText="1"/>
    </xf>
    <xf numFmtId="0" fontId="20" fillId="0" borderId="0" xfId="0" applyFont="1" applyAlignment="1">
      <alignment horizontal="center" vertical="center"/>
    </xf>
    <xf numFmtId="0" fontId="20" fillId="0" borderId="99" xfId="0" applyFont="1" applyBorder="1" applyAlignment="1">
      <alignment horizontal="center" vertical="center"/>
    </xf>
    <xf numFmtId="0" fontId="40" fillId="6" borderId="0" xfId="1" applyFont="1" applyFill="1" applyBorder="1" applyAlignment="1" applyProtection="1">
      <alignment horizontal="left" vertical="center"/>
    </xf>
    <xf numFmtId="0" fontId="40" fillId="0" borderId="0" xfId="1" applyFont="1" applyAlignment="1" applyProtection="1">
      <alignment horizontal="left" vertical="center"/>
    </xf>
    <xf numFmtId="0" fontId="40" fillId="6" borderId="0" xfId="1" applyFont="1" applyFill="1" applyAlignment="1" applyProtection="1">
      <alignment horizontal="center" vertical="center"/>
    </xf>
    <xf numFmtId="0" fontId="26" fillId="0" borderId="0" xfId="0" applyFont="1" applyAlignment="1" applyProtection="1">
      <alignment horizontal="center" vertical="top"/>
      <protection hidden="1"/>
    </xf>
    <xf numFmtId="0" fontId="22" fillId="7" borderId="97" xfId="0" applyFont="1" applyFill="1" applyBorder="1" applyAlignment="1" applyProtection="1">
      <alignment horizontal="center" vertical="center" wrapText="1"/>
      <protection hidden="1"/>
    </xf>
    <xf numFmtId="0" fontId="0" fillId="7" borderId="98" xfId="0" applyFill="1" applyBorder="1" applyAlignment="1">
      <alignment horizontal="center" vertical="center" wrapText="1"/>
    </xf>
    <xf numFmtId="0" fontId="20"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13" fillId="0" borderId="0" xfId="0" applyFont="1" applyAlignment="1">
      <alignment horizontal="center" vertical="top"/>
    </xf>
    <xf numFmtId="0" fontId="40" fillId="6" borderId="0" xfId="1" applyFont="1" applyFill="1" applyAlignment="1" applyProtection="1">
      <alignment horizontal="center" vertical="center" shrinkToFit="1"/>
    </xf>
    <xf numFmtId="0" fontId="21" fillId="16" borderId="20" xfId="3" applyFont="1" applyFill="1" applyBorder="1" applyAlignment="1" applyProtection="1">
      <alignment horizontal="left" vertical="center"/>
      <protection hidden="1"/>
    </xf>
    <xf numFmtId="0" fontId="16" fillId="16" borderId="21" xfId="0" applyFont="1" applyFill="1" applyBorder="1" applyAlignment="1" applyProtection="1">
      <alignment horizontal="left" vertical="center"/>
      <protection hidden="1"/>
    </xf>
    <xf numFmtId="0" fontId="0" fillId="0" borderId="21" xfId="0" applyBorder="1" applyAlignment="1">
      <alignment vertical="center"/>
    </xf>
    <xf numFmtId="0" fontId="0" fillId="0" borderId="26" xfId="0" applyBorder="1" applyAlignment="1">
      <alignment vertical="center"/>
    </xf>
    <xf numFmtId="0" fontId="26" fillId="0" borderId="0" xfId="0" applyFont="1" applyAlignment="1">
      <alignment horizontal="center" vertical="top" wrapText="1"/>
    </xf>
    <xf numFmtId="0" fontId="51" fillId="6" borderId="0" xfId="1" applyFont="1" applyFill="1" applyBorder="1" applyAlignment="1" applyProtection="1">
      <alignment horizontal="left" vertical="center" wrapText="1"/>
    </xf>
    <xf numFmtId="0" fontId="51" fillId="0" borderId="0" xfId="1" applyFont="1" applyAlignment="1" applyProtection="1">
      <alignment horizontal="left" vertical="center" wrapText="1"/>
    </xf>
    <xf numFmtId="0" fontId="40" fillId="6" borderId="100" xfId="1" applyFont="1" applyFill="1" applyBorder="1" applyAlignment="1" applyProtection="1">
      <alignment horizontal="right" vertical="center" wrapText="1"/>
    </xf>
    <xf numFmtId="0" fontId="40" fillId="6" borderId="0" xfId="1" applyFont="1" applyFill="1" applyBorder="1" applyAlignment="1" applyProtection="1">
      <alignment horizontal="right" vertical="center" wrapText="1"/>
    </xf>
    <xf numFmtId="0" fontId="21" fillId="7" borderId="97" xfId="0" applyFont="1" applyFill="1" applyBorder="1" applyAlignment="1">
      <alignment horizontal="center" vertical="center" wrapText="1"/>
    </xf>
    <xf numFmtId="0" fontId="30" fillId="7" borderId="98" xfId="0" applyFont="1" applyFill="1" applyBorder="1" applyAlignment="1">
      <alignment horizontal="center" vertical="center" wrapText="1"/>
    </xf>
    <xf numFmtId="0" fontId="21" fillId="7" borderId="97" xfId="0" applyFont="1" applyFill="1" applyBorder="1" applyAlignment="1" applyProtection="1">
      <alignment horizontal="center" vertical="center" wrapText="1"/>
      <protection hidden="1"/>
    </xf>
    <xf numFmtId="0" fontId="5" fillId="7" borderId="98"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xf>
    <xf numFmtId="0" fontId="6" fillId="0" borderId="0" xfId="0" applyFont="1" applyAlignment="1" applyProtection="1">
      <alignment horizontal="center" vertical="center"/>
    </xf>
    <xf numFmtId="0" fontId="26" fillId="0" borderId="0" xfId="0" applyFont="1" applyBorder="1" applyAlignment="1" applyProtection="1">
      <alignment horizontal="center" vertical="top"/>
      <protection hidden="1"/>
    </xf>
    <xf numFmtId="0" fontId="48" fillId="0" borderId="0" xfId="0" applyFont="1" applyAlignment="1" applyProtection="1">
      <alignment vertical="top"/>
      <protection hidden="1"/>
    </xf>
    <xf numFmtId="0" fontId="40" fillId="6" borderId="101" xfId="1" applyFont="1" applyFill="1" applyBorder="1" applyAlignment="1" applyProtection="1">
      <alignment horizontal="right" vertical="center"/>
    </xf>
    <xf numFmtId="49" fontId="52" fillId="7" borderId="20" xfId="1" applyNumberFormat="1" applyFont="1" applyFill="1" applyBorder="1" applyAlignment="1" applyProtection="1">
      <alignment horizontal="left" vertical="center"/>
    </xf>
    <xf numFmtId="0" fontId="52" fillId="0" borderId="21" xfId="1" applyFont="1" applyBorder="1" applyAlignment="1" applyProtection="1">
      <alignment vertical="center"/>
    </xf>
    <xf numFmtId="0" fontId="52" fillId="0" borderId="26" xfId="1" applyFont="1" applyBorder="1" applyAlignment="1" applyProtection="1">
      <alignment vertical="center"/>
    </xf>
    <xf numFmtId="49" fontId="3" fillId="7" borderId="20" xfId="1" applyNumberFormat="1" applyFont="1" applyFill="1" applyBorder="1" applyAlignment="1" applyProtection="1">
      <alignment horizontal="left" vertical="center"/>
    </xf>
    <xf numFmtId="0" fontId="3" fillId="0" borderId="21" xfId="1" applyFont="1" applyBorder="1" applyAlignment="1" applyProtection="1">
      <alignment vertical="center"/>
    </xf>
    <xf numFmtId="0" fontId="3" fillId="0" borderId="26" xfId="1" applyFont="1" applyBorder="1" applyAlignment="1" applyProtection="1">
      <alignment vertical="center"/>
    </xf>
    <xf numFmtId="49" fontId="67" fillId="2" borderId="20" xfId="1" applyNumberFormat="1" applyFont="1" applyFill="1" applyBorder="1" applyAlignment="1" applyProtection="1">
      <alignment horizontal="left" vertical="center"/>
    </xf>
    <xf numFmtId="0" fontId="67" fillId="2" borderId="21" xfId="1" applyFont="1" applyFill="1" applyBorder="1" applyAlignment="1" applyProtection="1">
      <alignment vertical="center"/>
    </xf>
    <xf numFmtId="0" fontId="67" fillId="2" borderId="26" xfId="1" applyFont="1" applyFill="1" applyBorder="1" applyAlignment="1" applyProtection="1">
      <alignment vertical="center"/>
    </xf>
    <xf numFmtId="49" fontId="40" fillId="6" borderId="0" xfId="1" applyNumberFormat="1" applyFont="1" applyFill="1" applyBorder="1" applyAlignment="1" applyProtection="1">
      <alignment horizontal="left" vertical="center"/>
    </xf>
    <xf numFmtId="49" fontId="68" fillId="2" borderId="20" xfId="0" applyNumberFormat="1" applyFont="1" applyFill="1" applyBorder="1" applyAlignment="1">
      <alignment horizontal="left" vertical="center" wrapText="1"/>
    </xf>
    <xf numFmtId="0" fontId="56" fillId="2" borderId="21" xfId="0" applyFont="1" applyFill="1" applyBorder="1" applyAlignment="1">
      <alignment horizontal="left" vertical="center" wrapText="1"/>
    </xf>
    <xf numFmtId="0" fontId="56" fillId="2" borderId="26" xfId="0" applyFont="1" applyFill="1" applyBorder="1" applyAlignment="1">
      <alignment vertical="center" wrapText="1"/>
    </xf>
    <xf numFmtId="49" fontId="3" fillId="2" borderId="20" xfId="1" applyNumberFormat="1" applyFont="1" applyFill="1" applyBorder="1" applyAlignment="1" applyProtection="1">
      <alignment horizontal="left" vertical="center"/>
    </xf>
    <xf numFmtId="0" fontId="3" fillId="2" borderId="21" xfId="1" applyFont="1" applyFill="1" applyBorder="1" applyAlignment="1" applyProtection="1">
      <alignment vertical="center"/>
    </xf>
    <xf numFmtId="0" fontId="3" fillId="2" borderId="26" xfId="1" applyFont="1" applyFill="1" applyBorder="1" applyAlignment="1" applyProtection="1">
      <alignment vertical="center"/>
    </xf>
    <xf numFmtId="0" fontId="45" fillId="7" borderId="18" xfId="4" applyFont="1" applyFill="1" applyBorder="1" applyAlignment="1">
      <alignment horizontal="center" vertical="center" wrapText="1"/>
    </xf>
    <xf numFmtId="0" fontId="46" fillId="7" borderId="18" xfId="0" applyFont="1" applyFill="1" applyBorder="1" applyAlignment="1">
      <alignment horizontal="center" vertical="center" wrapText="1"/>
    </xf>
    <xf numFmtId="0" fontId="4" fillId="0" borderId="4" xfId="6" applyNumberFormat="1" applyFont="1" applyBorder="1" applyAlignment="1">
      <alignment vertical="center" wrapText="1"/>
    </xf>
    <xf numFmtId="0" fontId="4" fillId="0" borderId="102" xfId="6" applyNumberFormat="1" applyFont="1" applyBorder="1" applyAlignment="1">
      <alignment vertical="center" wrapText="1"/>
    </xf>
    <xf numFmtId="0" fontId="4" fillId="0" borderId="103" xfId="6" applyNumberFormat="1" applyFont="1" applyBorder="1" applyAlignment="1">
      <alignment vertical="center" wrapText="1"/>
    </xf>
    <xf numFmtId="0" fontId="41" fillId="0" borderId="4" xfId="5" applyFont="1" applyFill="1" applyBorder="1" applyAlignment="1" applyProtection="1">
      <alignment horizontal="left" vertical="center" wrapText="1"/>
      <protection hidden="1"/>
    </xf>
    <xf numFmtId="0" fontId="41" fillId="0" borderId="3" xfId="5" applyFont="1" applyFill="1" applyBorder="1" applyAlignment="1" applyProtection="1">
      <alignment horizontal="left" vertical="center" wrapText="1"/>
      <protection hidden="1"/>
    </xf>
    <xf numFmtId="0" fontId="9" fillId="2" borderId="4" xfId="6" applyFont="1" applyFill="1" applyBorder="1" applyAlignment="1">
      <alignment horizontal="center" vertical="center"/>
    </xf>
    <xf numFmtId="0" fontId="9" fillId="2" borderId="102" xfId="6" applyFont="1" applyFill="1" applyBorder="1" applyAlignment="1">
      <alignment horizontal="center" vertical="center"/>
    </xf>
    <xf numFmtId="0" fontId="9" fillId="2" borderId="103" xfId="6" applyFont="1" applyFill="1" applyBorder="1" applyAlignment="1">
      <alignment horizontal="center" vertical="center"/>
    </xf>
    <xf numFmtId="0" fontId="9" fillId="2" borderId="4" xfId="1" applyFont="1" applyFill="1" applyBorder="1" applyAlignment="1" applyProtection="1">
      <alignment horizontal="center" vertical="center"/>
    </xf>
    <xf numFmtId="0" fontId="9" fillId="2" borderId="102" xfId="1" applyFont="1" applyFill="1" applyBorder="1" applyAlignment="1" applyProtection="1">
      <alignment horizontal="center" vertical="center"/>
    </xf>
    <xf numFmtId="0" fontId="9" fillId="2" borderId="103" xfId="1" applyFont="1" applyFill="1" applyBorder="1" applyAlignment="1" applyProtection="1">
      <alignment horizontal="center" vertical="center"/>
    </xf>
    <xf numFmtId="0" fontId="50" fillId="2" borderId="4" xfId="1" applyFont="1" applyFill="1" applyBorder="1" applyAlignment="1" applyProtection="1">
      <alignment horizontal="center" vertical="center"/>
    </xf>
    <xf numFmtId="0" fontId="50" fillId="2" borderId="103" xfId="1" applyFont="1" applyFill="1" applyBorder="1" applyAlignment="1" applyProtection="1">
      <alignment horizontal="center" vertical="center"/>
    </xf>
    <xf numFmtId="0" fontId="5" fillId="0" borderId="89" xfId="6" applyFont="1" applyBorder="1" applyAlignment="1">
      <alignment vertical="center" wrapText="1"/>
    </xf>
    <xf numFmtId="0" fontId="5" fillId="0" borderId="90" xfId="6" applyFont="1" applyBorder="1" applyAlignment="1">
      <alignment vertical="center" wrapText="1"/>
    </xf>
    <xf numFmtId="0" fontId="33" fillId="7" borderId="20" xfId="6" applyFont="1" applyFill="1" applyBorder="1" applyAlignment="1">
      <alignment horizontal="center" vertical="center" wrapText="1"/>
    </xf>
    <xf numFmtId="0" fontId="33" fillId="7" borderId="21" xfId="6" applyFont="1" applyFill="1" applyBorder="1" applyAlignment="1">
      <alignment horizontal="center" vertical="center" wrapText="1"/>
    </xf>
    <xf numFmtId="0" fontId="33" fillId="7" borderId="26" xfId="6" applyFont="1" applyFill="1" applyBorder="1" applyAlignment="1">
      <alignment horizontal="center" vertical="center" wrapText="1"/>
    </xf>
    <xf numFmtId="0" fontId="5" fillId="0" borderId="93" xfId="6" applyFont="1" applyBorder="1" applyAlignment="1">
      <alignment vertical="center" wrapText="1"/>
    </xf>
    <xf numFmtId="0" fontId="5" fillId="0" borderId="94" xfId="6" applyFont="1" applyBorder="1" applyAlignment="1">
      <alignment vertical="center" wrapText="1"/>
    </xf>
    <xf numFmtId="0" fontId="5" fillId="0" borderId="91" xfId="6" applyFont="1" applyBorder="1" applyAlignment="1">
      <alignment vertical="center" wrapText="1"/>
    </xf>
    <xf numFmtId="0" fontId="5" fillId="0" borderId="92" xfId="6" applyFont="1" applyBorder="1" applyAlignment="1">
      <alignment vertical="center" wrapText="1"/>
    </xf>
    <xf numFmtId="0" fontId="4" fillId="2" borderId="20" xfId="6" applyFont="1" applyFill="1" applyBorder="1" applyAlignment="1">
      <alignment horizontal="center" vertical="center" wrapText="1"/>
    </xf>
    <xf numFmtId="0" fontId="0" fillId="2" borderId="26" xfId="0" applyFill="1" applyBorder="1" applyAlignment="1">
      <alignment horizontal="center" vertical="center" wrapText="1"/>
    </xf>
    <xf numFmtId="0" fontId="50" fillId="2" borderId="20" xfId="1" applyFont="1" applyFill="1" applyBorder="1" applyAlignment="1" applyProtection="1">
      <alignment horizontal="center" vertical="center" wrapText="1"/>
    </xf>
    <xf numFmtId="0" fontId="50" fillId="2" borderId="21" xfId="1" applyFont="1" applyFill="1" applyBorder="1" applyAlignment="1" applyProtection="1">
      <alignment horizontal="center" vertical="center" wrapText="1"/>
    </xf>
    <xf numFmtId="0" fontId="50" fillId="2" borderId="26" xfId="1" applyFont="1" applyFill="1" applyBorder="1" applyAlignment="1" applyProtection="1">
      <alignment horizontal="center" vertical="center" wrapText="1"/>
    </xf>
    <xf numFmtId="0" fontId="15" fillId="6" borderId="2" xfId="1" applyFont="1" applyFill="1" applyBorder="1" applyAlignment="1" applyProtection="1">
      <alignment vertical="center"/>
    </xf>
    <xf numFmtId="0" fontId="5" fillId="0" borderId="3" xfId="5" applyFont="1" applyBorder="1" applyAlignment="1" applyProtection="1">
      <alignment vertical="center" wrapText="1"/>
      <protection hidden="1"/>
    </xf>
    <xf numFmtId="0" fontId="18" fillId="0" borderId="3" xfId="5" applyFont="1" applyBorder="1" applyAlignment="1" applyProtection="1">
      <alignment vertical="center" wrapText="1"/>
      <protection hidden="1"/>
    </xf>
    <xf numFmtId="0" fontId="44" fillId="8" borderId="3" xfId="5" applyFont="1" applyFill="1" applyBorder="1" applyAlignment="1" applyProtection="1">
      <alignment horizontal="center" vertical="center"/>
      <protection hidden="1"/>
    </xf>
    <xf numFmtId="0" fontId="5" fillId="0" borderId="4" xfId="5" applyFont="1" applyBorder="1" applyAlignment="1" applyProtection="1">
      <alignment vertical="center" wrapText="1"/>
      <protection hidden="1"/>
    </xf>
    <xf numFmtId="0" fontId="5" fillId="0" borderId="103"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5">
    <dxf>
      <font>
        <b/>
        <i val="0"/>
        <condense val="0"/>
        <extend val="0"/>
        <color indexed="17"/>
      </font>
    </dxf>
    <dxf>
      <font>
        <b/>
        <i val="0"/>
        <condense val="0"/>
        <extend val="0"/>
        <color indexed="13"/>
      </font>
      <fill>
        <patternFill>
          <bgColor indexed="14"/>
        </patternFill>
      </fill>
    </dxf>
    <dxf>
      <font>
        <b/>
        <i val="0"/>
        <condense val="0"/>
        <extend val="0"/>
        <color indexed="17"/>
      </font>
    </dxf>
    <dxf>
      <font>
        <b/>
        <i val="0"/>
        <condense val="0"/>
        <extend val="0"/>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indexed="9"/>
      </font>
      <fill>
        <patternFill>
          <bgColor indexed="10"/>
        </patternFill>
      </fill>
    </dxf>
    <dxf>
      <fill>
        <patternFill>
          <bgColor indexed="13"/>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77"/>
  <sheetViews>
    <sheetView showGridLines="0" showRowColHeaders="0" workbookViewId="0">
      <pane ySplit="1" topLeftCell="A2" activePane="bottomLeft" state="frozen"/>
      <selection activeCell="A22" sqref="A22"/>
      <selection pane="bottomLeft"/>
    </sheetView>
  </sheetViews>
  <sheetFormatPr defaultRowHeight="12.75"/>
  <cols>
    <col min="1" max="2" width="5.140625" style="111" customWidth="1"/>
    <col min="3" max="6" width="17.5703125" style="111" customWidth="1"/>
    <col min="7" max="9" width="17.5703125" style="112" customWidth="1"/>
    <col min="10" max="10" width="17.5703125" style="110" customWidth="1"/>
    <col min="11" max="11" width="17.5703125" style="113" customWidth="1"/>
    <col min="12" max="12" width="17.5703125" style="110" customWidth="1"/>
    <col min="13" max="16384" width="9.140625" style="110"/>
  </cols>
  <sheetData>
    <row r="1" spans="1:12">
      <c r="A1" s="111" t="s">
        <v>1925</v>
      </c>
      <c r="B1" s="111" t="s">
        <v>1580</v>
      </c>
      <c r="C1" s="111" t="s">
        <v>2791</v>
      </c>
      <c r="D1" s="111" t="s">
        <v>2792</v>
      </c>
      <c r="E1" s="111" t="s">
        <v>2793</v>
      </c>
      <c r="F1" s="111" t="s">
        <v>2794</v>
      </c>
      <c r="G1" s="112" t="s">
        <v>3352</v>
      </c>
      <c r="H1" s="112" t="s">
        <v>1621</v>
      </c>
      <c r="I1" s="112" t="s">
        <v>1821</v>
      </c>
      <c r="J1" s="112" t="s">
        <v>1553</v>
      </c>
      <c r="K1" s="113" t="s">
        <v>1554</v>
      </c>
      <c r="L1" s="112" t="s">
        <v>1555</v>
      </c>
    </row>
    <row r="2" spans="1:12">
      <c r="A2" s="131">
        <v>151</v>
      </c>
      <c r="B2" s="132">
        <f>PRRAS!C12</f>
        <v>1</v>
      </c>
      <c r="C2" s="132">
        <f>PRRAS!D12</f>
        <v>8033541</v>
      </c>
      <c r="D2" s="132">
        <f>PRRAS!E12</f>
        <v>6907867</v>
      </c>
      <c r="E2" s="132"/>
      <c r="F2" s="132"/>
      <c r="G2" s="133">
        <f>(B2/1000)*(C2*1+D2*2)</f>
        <v>21849.275000000001</v>
      </c>
      <c r="H2" s="133">
        <f>ABS(C2-ROUND(C2,0))+ABS(D2-ROUND(D2,0))</f>
        <v>0</v>
      </c>
      <c r="I2" s="134">
        <v>0</v>
      </c>
      <c r="J2" s="110" t="s">
        <v>3827</v>
      </c>
      <c r="K2" s="113" t="str">
        <f>RefStr!B25</f>
        <v>DA</v>
      </c>
      <c r="L2" s="110">
        <f>IF(RefStr!B25="DA",1,0)</f>
        <v>1</v>
      </c>
    </row>
    <row r="3" spans="1:12">
      <c r="A3" s="126">
        <v>151</v>
      </c>
      <c r="B3" s="127">
        <f>PRRAS!C13</f>
        <v>2</v>
      </c>
      <c r="C3" s="127">
        <f>PRRAS!D13</f>
        <v>2462564</v>
      </c>
      <c r="D3" s="127">
        <f>PRRAS!E13</f>
        <v>2792730</v>
      </c>
      <c r="E3" s="127"/>
      <c r="F3" s="127"/>
      <c r="G3" s="128">
        <f>(B3/1000)*(C3*1+D3*2)</f>
        <v>16096.048000000001</v>
      </c>
      <c r="H3" s="128">
        <f>ABS(C3-ROUND(C3,0))+ABS(D3-ROUND(D3,0))</f>
        <v>0</v>
      </c>
      <c r="I3" s="129">
        <v>0</v>
      </c>
      <c r="J3" s="110" t="s">
        <v>2060</v>
      </c>
      <c r="K3" s="113" t="str">
        <f>RefStr!B27</f>
        <v>NE</v>
      </c>
      <c r="L3" s="110">
        <f>IF(RefStr!B27="DA",1,0)</f>
        <v>0</v>
      </c>
    </row>
    <row r="4" spans="1:12">
      <c r="A4" s="126">
        <v>151</v>
      </c>
      <c r="B4" s="127">
        <f>PRRAS!C14</f>
        <v>3</v>
      </c>
      <c r="C4" s="127">
        <f>PRRAS!D14</f>
        <v>1512604</v>
      </c>
      <c r="D4" s="127">
        <f>PRRAS!E14</f>
        <v>1696064</v>
      </c>
      <c r="E4" s="127"/>
      <c r="F4" s="127"/>
      <c r="G4" s="128">
        <f>(B4/1000)*(C4*1+D4*2)</f>
        <v>14714.196</v>
      </c>
      <c r="H4" s="128">
        <f>ABS(C4-ROUND(C4,0))+ABS(D4-ROUND(D4,0))</f>
        <v>0</v>
      </c>
      <c r="I4" s="129">
        <v>0</v>
      </c>
      <c r="J4" s="110" t="s">
        <v>3828</v>
      </c>
      <c r="K4" s="113" t="s">
        <v>342</v>
      </c>
      <c r="L4" s="110">
        <v>0</v>
      </c>
    </row>
    <row r="5" spans="1:12">
      <c r="A5" s="126">
        <v>151</v>
      </c>
      <c r="B5" s="127">
        <f>PRRAS!C15</f>
        <v>4</v>
      </c>
      <c r="C5" s="127">
        <f>PRRAS!D15</f>
        <v>1512604</v>
      </c>
      <c r="D5" s="127">
        <f>PRRAS!E15</f>
        <v>1696064</v>
      </c>
      <c r="E5" s="127"/>
      <c r="F5" s="127"/>
      <c r="G5" s="128">
        <f>(B5/1000)*(C5*1+D5*2)</f>
        <v>19618.928</v>
      </c>
      <c r="H5" s="128">
        <f>ABS(C5-ROUND(C5,0))+ABS(D5-ROUND(D5,0))</f>
        <v>0</v>
      </c>
      <c r="I5" s="129">
        <v>0</v>
      </c>
      <c r="J5" s="110" t="s">
        <v>3829</v>
      </c>
      <c r="K5" s="113" t="str">
        <f>RefStr!B29</f>
        <v>NE</v>
      </c>
      <c r="L5" s="110">
        <f>IF(RefStr!B29="DA",1,0)</f>
        <v>0</v>
      </c>
    </row>
    <row r="6" spans="1:12">
      <c r="A6" s="126">
        <v>151</v>
      </c>
      <c r="B6" s="127">
        <f>PRRAS!C16</f>
        <v>5</v>
      </c>
      <c r="C6" s="127">
        <f>PRRAS!D16</f>
        <v>0</v>
      </c>
      <c r="D6" s="127">
        <f>PRRAS!E16</f>
        <v>0</v>
      </c>
      <c r="E6" s="127"/>
      <c r="F6" s="127"/>
      <c r="G6" s="128">
        <f>(B6/1000)*(C6*1+D6*2)</f>
        <v>0</v>
      </c>
      <c r="H6" s="128">
        <f>ABS(C6-ROUND(C6,0))+ABS(D6-ROUND(D6,0))</f>
        <v>0</v>
      </c>
      <c r="I6" s="129">
        <v>0</v>
      </c>
      <c r="J6" s="110" t="s">
        <v>3830</v>
      </c>
      <c r="K6" s="113" t="str">
        <f>IF(RefStr!B31&lt;&gt;"",RefStr!B31, "NE")</f>
        <v>NE</v>
      </c>
      <c r="L6" s="110">
        <f>IF(RefStr!B31="DA",1,0)</f>
        <v>0</v>
      </c>
    </row>
    <row r="7" spans="1:12">
      <c r="A7" s="126">
        <v>151</v>
      </c>
      <c r="B7" s="127">
        <f>PRRAS!C17</f>
        <v>6</v>
      </c>
      <c r="C7" s="127">
        <f>PRRAS!D17</f>
        <v>0</v>
      </c>
      <c r="D7" s="127">
        <f>PRRAS!E17</f>
        <v>0</v>
      </c>
      <c r="E7" s="127"/>
      <c r="F7" s="127"/>
      <c r="G7" s="128">
        <f t="shared" ref="G7:G70" si="0">(B7/1000)*(C7*1+D7*2)</f>
        <v>0</v>
      </c>
      <c r="H7" s="128">
        <f t="shared" ref="H7:H70" si="1">ABS(C7-ROUND(C7,0))+ABS(D7-ROUND(D7,0))</f>
        <v>0</v>
      </c>
      <c r="I7" s="129">
        <v>0</v>
      </c>
      <c r="J7" s="110" t="s">
        <v>3934</v>
      </c>
      <c r="K7" s="113" t="s">
        <v>342</v>
      </c>
      <c r="L7" s="110">
        <v>0</v>
      </c>
    </row>
    <row r="8" spans="1:12">
      <c r="A8" s="126">
        <v>151</v>
      </c>
      <c r="B8" s="127">
        <f>PRRAS!C18</f>
        <v>7</v>
      </c>
      <c r="C8" s="127">
        <f>PRRAS!D18</f>
        <v>0</v>
      </c>
      <c r="D8" s="127">
        <f>PRRAS!E18</f>
        <v>0</v>
      </c>
      <c r="E8" s="127"/>
      <c r="F8" s="127"/>
      <c r="G8" s="128">
        <f t="shared" si="0"/>
        <v>0</v>
      </c>
      <c r="H8" s="128">
        <f t="shared" si="1"/>
        <v>0</v>
      </c>
      <c r="I8" s="129">
        <v>0</v>
      </c>
      <c r="J8" s="110" t="s">
        <v>1930</v>
      </c>
      <c r="K8" s="113" t="str">
        <f>RefStr!B33</f>
        <v>DA</v>
      </c>
      <c r="L8" s="110">
        <v>0</v>
      </c>
    </row>
    <row r="9" spans="1:12">
      <c r="A9" s="126">
        <v>151</v>
      </c>
      <c r="B9" s="127">
        <f>PRRAS!C19</f>
        <v>8</v>
      </c>
      <c r="C9" s="127">
        <f>PRRAS!D19</f>
        <v>0</v>
      </c>
      <c r="D9" s="127">
        <f>PRRAS!E19</f>
        <v>0</v>
      </c>
      <c r="E9" s="127"/>
      <c r="F9" s="127"/>
      <c r="G9" s="128">
        <f t="shared" si="0"/>
        <v>0</v>
      </c>
      <c r="H9" s="128">
        <f t="shared" si="1"/>
        <v>0</v>
      </c>
      <c r="I9" s="129">
        <v>0</v>
      </c>
      <c r="J9" s="352" t="s">
        <v>1931</v>
      </c>
      <c r="K9" s="353" t="s">
        <v>342</v>
      </c>
      <c r="L9" s="352">
        <v>0</v>
      </c>
    </row>
    <row r="10" spans="1:12">
      <c r="A10" s="126">
        <v>151</v>
      </c>
      <c r="B10" s="127">
        <f>PRRAS!C20</f>
        <v>9</v>
      </c>
      <c r="C10" s="127">
        <f>PRRAS!D20</f>
        <v>0</v>
      </c>
      <c r="D10" s="127">
        <f>PRRAS!E20</f>
        <v>0</v>
      </c>
      <c r="E10" s="127"/>
      <c r="F10" s="127"/>
      <c r="G10" s="128">
        <f t="shared" si="0"/>
        <v>0</v>
      </c>
      <c r="H10" s="128">
        <f t="shared" si="1"/>
        <v>0</v>
      </c>
      <c r="I10" s="129">
        <v>0</v>
      </c>
      <c r="J10" s="110" t="s">
        <v>1932</v>
      </c>
      <c r="K10" s="113" t="s">
        <v>342</v>
      </c>
      <c r="L10" s="110">
        <v>0</v>
      </c>
    </row>
    <row r="11" spans="1:12">
      <c r="A11" s="126">
        <v>151</v>
      </c>
      <c r="B11" s="127">
        <f>PRRAS!C21</f>
        <v>10</v>
      </c>
      <c r="C11" s="127">
        <f>PRRAS!D21</f>
        <v>0</v>
      </c>
      <c r="D11" s="127">
        <f>PRRAS!E21</f>
        <v>0</v>
      </c>
      <c r="E11" s="127"/>
      <c r="F11" s="127"/>
      <c r="G11" s="128">
        <f t="shared" si="0"/>
        <v>0</v>
      </c>
      <c r="H11" s="128">
        <f t="shared" si="1"/>
        <v>0</v>
      </c>
      <c r="I11" s="129">
        <v>0</v>
      </c>
      <c r="J11" s="110" t="s">
        <v>69</v>
      </c>
      <c r="K11" s="113" t="s">
        <v>342</v>
      </c>
      <c r="L11" s="110">
        <f>IF(AND(RefStr!B33="DA",A1477=162),1,0)</f>
        <v>0</v>
      </c>
    </row>
    <row r="12" spans="1:12">
      <c r="A12" s="126">
        <v>151</v>
      </c>
      <c r="B12" s="127">
        <f>PRRAS!C22</f>
        <v>11</v>
      </c>
      <c r="C12" s="127">
        <f>PRRAS!D22</f>
        <v>0</v>
      </c>
      <c r="D12" s="127">
        <f>PRRAS!E22</f>
        <v>0</v>
      </c>
      <c r="E12" s="127"/>
      <c r="F12" s="127"/>
      <c r="G12" s="128">
        <f t="shared" si="0"/>
        <v>0</v>
      </c>
      <c r="H12" s="128">
        <f t="shared" si="1"/>
        <v>0</v>
      </c>
      <c r="I12" s="129">
        <v>0</v>
      </c>
      <c r="J12" s="110" t="s">
        <v>68</v>
      </c>
      <c r="K12" s="113" t="s">
        <v>342</v>
      </c>
      <c r="L12" s="110">
        <f>IF(AND(RefStr!B33="DA",A1477=163),1,0)</f>
        <v>0</v>
      </c>
    </row>
    <row r="13" spans="1:12">
      <c r="A13" s="126">
        <v>151</v>
      </c>
      <c r="B13" s="127">
        <f>PRRAS!C23</f>
        <v>12</v>
      </c>
      <c r="C13" s="127">
        <f>PRRAS!D23</f>
        <v>0</v>
      </c>
      <c r="D13" s="127">
        <f>PRRAS!E23</f>
        <v>0</v>
      </c>
      <c r="E13" s="127"/>
      <c r="F13" s="127"/>
      <c r="G13" s="128">
        <f t="shared" si="0"/>
        <v>0</v>
      </c>
      <c r="H13" s="128">
        <f t="shared" si="1"/>
        <v>0</v>
      </c>
      <c r="I13" s="129">
        <v>0</v>
      </c>
      <c r="J13" s="110" t="s">
        <v>4253</v>
      </c>
      <c r="K13" s="113" t="str">
        <f>TRIM(RefStr!F6)</f>
        <v>2016-06</v>
      </c>
      <c r="L13" s="110">
        <f>IF(RefStr!F6&lt;&gt;0,100*INT(VALUE(MID(RefStr!F6,1,4)))+INT(VALUE(MID(RefStr!F6,6,2))), 0)</f>
        <v>201606</v>
      </c>
    </row>
    <row r="14" spans="1:12">
      <c r="A14" s="126">
        <v>151</v>
      </c>
      <c r="B14" s="127">
        <f>PRRAS!C24</f>
        <v>13</v>
      </c>
      <c r="C14" s="127">
        <f>PRRAS!D24</f>
        <v>0</v>
      </c>
      <c r="D14" s="127">
        <f>PRRAS!E24</f>
        <v>0</v>
      </c>
      <c r="E14" s="127"/>
      <c r="F14" s="127"/>
      <c r="G14" s="128">
        <f t="shared" si="0"/>
        <v>0</v>
      </c>
      <c r="H14" s="128">
        <f t="shared" si="1"/>
        <v>0</v>
      </c>
      <c r="I14" s="129">
        <v>0</v>
      </c>
      <c r="J14" s="110" t="s">
        <v>4251</v>
      </c>
      <c r="K14" s="113" t="str">
        <f>TEXT(RefStr!K10,"YYYYMMDD")</f>
        <v>20160101</v>
      </c>
      <c r="L14" s="114">
        <f>YEAR(RefStr!K10)*10000+MONTH(RefStr!K10)*100+DAY(RefStr!K10)</f>
        <v>20160101</v>
      </c>
    </row>
    <row r="15" spans="1:12">
      <c r="A15" s="126">
        <v>151</v>
      </c>
      <c r="B15" s="127">
        <f>PRRAS!C25</f>
        <v>14</v>
      </c>
      <c r="C15" s="127">
        <f>PRRAS!D25</f>
        <v>0</v>
      </c>
      <c r="D15" s="127">
        <f>PRRAS!E25</f>
        <v>0</v>
      </c>
      <c r="E15" s="127"/>
      <c r="F15" s="127"/>
      <c r="G15" s="128">
        <f t="shared" si="0"/>
        <v>0</v>
      </c>
      <c r="H15" s="128">
        <f t="shared" si="1"/>
        <v>0</v>
      </c>
      <c r="I15" s="129">
        <v>0</v>
      </c>
      <c r="J15" s="110" t="s">
        <v>4252</v>
      </c>
      <c r="K15" s="113" t="str">
        <f>TEXT(RefStr!K12,"YYYYMMDD")</f>
        <v>20160630</v>
      </c>
      <c r="L15" s="114">
        <f>YEAR(RefStr!K12)*10000+MONTH(RefStr!K12)*100+DAY(RefStr!K12)</f>
        <v>20160630</v>
      </c>
    </row>
    <row r="16" spans="1:12">
      <c r="A16" s="126">
        <v>151</v>
      </c>
      <c r="B16" s="127">
        <f>PRRAS!C26</f>
        <v>15</v>
      </c>
      <c r="C16" s="127">
        <f>PRRAS!D26</f>
        <v>0</v>
      </c>
      <c r="D16" s="127">
        <f>PRRAS!E26</f>
        <v>0</v>
      </c>
      <c r="E16" s="127"/>
      <c r="F16" s="127"/>
      <c r="G16" s="128">
        <f t="shared" si="0"/>
        <v>0</v>
      </c>
      <c r="H16" s="128">
        <f t="shared" si="1"/>
        <v>0</v>
      </c>
      <c r="I16" s="129">
        <v>0</v>
      </c>
      <c r="J16" s="110" t="s">
        <v>1556</v>
      </c>
      <c r="K16" s="113" t="str">
        <f>TEXT(RefStr!B6,"00000")</f>
        <v>30200</v>
      </c>
      <c r="L16" s="110">
        <f>INT(VALUE(RefStr!B6))</f>
        <v>30200</v>
      </c>
    </row>
    <row r="17" spans="1:12">
      <c r="A17" s="126">
        <v>151</v>
      </c>
      <c r="B17" s="127">
        <f>PRRAS!C27</f>
        <v>16</v>
      </c>
      <c r="C17" s="127">
        <f>PRRAS!D27</f>
        <v>0</v>
      </c>
      <c r="D17" s="127">
        <f>PRRAS!E27</f>
        <v>0</v>
      </c>
      <c r="E17" s="127"/>
      <c r="F17" s="127"/>
      <c r="G17" s="128">
        <f t="shared" si="0"/>
        <v>0</v>
      </c>
      <c r="H17" s="128">
        <f t="shared" si="1"/>
        <v>0</v>
      </c>
      <c r="I17" s="129">
        <v>0</v>
      </c>
      <c r="J17" s="110" t="s">
        <v>67</v>
      </c>
      <c r="K17" s="113" t="str">
        <f>TEXT(RefStr!B8,"00000000")</f>
        <v>02819074</v>
      </c>
      <c r="L17" s="110">
        <f>INT(VALUE(RefStr!B8))</f>
        <v>2819074</v>
      </c>
    </row>
    <row r="18" spans="1:12">
      <c r="A18" s="126">
        <v>151</v>
      </c>
      <c r="B18" s="127">
        <f>PRRAS!C28</f>
        <v>17</v>
      </c>
      <c r="C18" s="127">
        <f>PRRAS!D28</f>
        <v>0</v>
      </c>
      <c r="D18" s="127">
        <f>PRRAS!E28</f>
        <v>0</v>
      </c>
      <c r="E18" s="127"/>
      <c r="F18" s="127"/>
      <c r="G18" s="128">
        <f t="shared" si="0"/>
        <v>0</v>
      </c>
      <c r="H18" s="128">
        <f t="shared" si="1"/>
        <v>0</v>
      </c>
      <c r="I18" s="129">
        <v>0</v>
      </c>
      <c r="J18" s="110" t="s">
        <v>4244</v>
      </c>
      <c r="K18" s="113" t="str">
        <f>TRIM(RefStr!B10)</f>
        <v>OPĆINA MARINA</v>
      </c>
      <c r="L18" s="110">
        <f>LEN(Skriveni!K18)</f>
        <v>13</v>
      </c>
    </row>
    <row r="19" spans="1:12">
      <c r="A19" s="126">
        <v>151</v>
      </c>
      <c r="B19" s="127">
        <f>PRRAS!C29</f>
        <v>18</v>
      </c>
      <c r="C19" s="127">
        <f>PRRAS!D29</f>
        <v>925097</v>
      </c>
      <c r="D19" s="127">
        <f>PRRAS!E29</f>
        <v>1070717</v>
      </c>
      <c r="E19" s="127"/>
      <c r="F19" s="127"/>
      <c r="G19" s="128">
        <f t="shared" si="0"/>
        <v>55197.557999999997</v>
      </c>
      <c r="H19" s="128">
        <f t="shared" si="1"/>
        <v>0</v>
      </c>
      <c r="I19" s="129">
        <v>0</v>
      </c>
      <c r="J19" s="110" t="s">
        <v>4245</v>
      </c>
      <c r="K19" s="113" t="str">
        <f>TEXT(RefStr!B12,"00000")</f>
        <v>21222</v>
      </c>
      <c r="L19" s="110">
        <f>INT(VALUE(RefStr!B12))</f>
        <v>21222</v>
      </c>
    </row>
    <row r="20" spans="1:12">
      <c r="A20" s="126">
        <v>151</v>
      </c>
      <c r="B20" s="127">
        <f>PRRAS!C30</f>
        <v>19</v>
      </c>
      <c r="C20" s="127">
        <f>PRRAS!D30</f>
        <v>118405</v>
      </c>
      <c r="D20" s="127">
        <f>PRRAS!E30</f>
        <v>72183</v>
      </c>
      <c r="E20" s="127"/>
      <c r="F20" s="127"/>
      <c r="G20" s="128">
        <f t="shared" si="0"/>
        <v>4992.6489999999994</v>
      </c>
      <c r="H20" s="128">
        <f t="shared" si="1"/>
        <v>0</v>
      </c>
      <c r="I20" s="129">
        <v>0</v>
      </c>
      <c r="J20" s="110" t="s">
        <v>4246</v>
      </c>
      <c r="K20" s="113" t="str">
        <f>TRIM(RefStr!C12)</f>
        <v>MARINA</v>
      </c>
      <c r="L20" s="110">
        <f>LEN(Skriveni!K20)</f>
        <v>6</v>
      </c>
    </row>
    <row r="21" spans="1:12">
      <c r="A21" s="126">
        <v>151</v>
      </c>
      <c r="B21" s="127">
        <f>PRRAS!C31</f>
        <v>20</v>
      </c>
      <c r="C21" s="127">
        <f>PRRAS!D31</f>
        <v>0</v>
      </c>
      <c r="D21" s="127">
        <f>PRRAS!E31</f>
        <v>0</v>
      </c>
      <c r="E21" s="127"/>
      <c r="F21" s="127"/>
      <c r="G21" s="128">
        <f t="shared" si="0"/>
        <v>0</v>
      </c>
      <c r="H21" s="128">
        <f t="shared" si="1"/>
        <v>0</v>
      </c>
      <c r="I21" s="129">
        <v>0</v>
      </c>
      <c r="J21" s="110" t="s">
        <v>4247</v>
      </c>
      <c r="K21" s="113" t="str">
        <f>TRIM(RefStr!B14)</f>
        <v>ANTE RUDANA 47</v>
      </c>
      <c r="L21" s="110">
        <f>LEN(Skriveni!K21)</f>
        <v>14</v>
      </c>
    </row>
    <row r="22" spans="1:12">
      <c r="A22" s="126">
        <v>151</v>
      </c>
      <c r="B22" s="127">
        <f>PRRAS!C32</f>
        <v>21</v>
      </c>
      <c r="C22" s="127">
        <f>PRRAS!D32</f>
        <v>0</v>
      </c>
      <c r="D22" s="127">
        <f>PRRAS!E32</f>
        <v>0</v>
      </c>
      <c r="E22" s="127"/>
      <c r="F22" s="127"/>
      <c r="G22" s="128">
        <f t="shared" si="0"/>
        <v>0</v>
      </c>
      <c r="H22" s="128">
        <f t="shared" si="1"/>
        <v>0</v>
      </c>
      <c r="I22" s="129">
        <v>0</v>
      </c>
      <c r="J22" s="110" t="s">
        <v>3664</v>
      </c>
      <c r="K22" s="113" t="str">
        <f>TEXT(RefStr!B16,"00")</f>
        <v>23</v>
      </c>
      <c r="L22" s="110">
        <f>INT(VALUE(RefStr!B16))</f>
        <v>23</v>
      </c>
    </row>
    <row r="23" spans="1:12">
      <c r="A23" s="126">
        <v>151</v>
      </c>
      <c r="B23" s="127">
        <f>PRRAS!C33</f>
        <v>22</v>
      </c>
      <c r="C23" s="127">
        <f>PRRAS!D33</f>
        <v>806692</v>
      </c>
      <c r="D23" s="127">
        <f>PRRAS!E33</f>
        <v>998534</v>
      </c>
      <c r="E23" s="127"/>
      <c r="F23" s="127"/>
      <c r="G23" s="128">
        <f t="shared" si="0"/>
        <v>61682.719999999994</v>
      </c>
      <c r="H23" s="128">
        <f t="shared" si="1"/>
        <v>0</v>
      </c>
      <c r="I23" s="129">
        <v>0</v>
      </c>
      <c r="J23" s="110" t="s">
        <v>4248</v>
      </c>
      <c r="K23" s="113" t="str">
        <f>TEXT(RefStr!B18,"0000")</f>
        <v>8411</v>
      </c>
      <c r="L23" s="110">
        <f>INT(VALUE(RefStr!B18))</f>
        <v>8411</v>
      </c>
    </row>
    <row r="24" spans="1:12">
      <c r="A24" s="126">
        <v>151</v>
      </c>
      <c r="B24" s="127">
        <f>PRRAS!C34</f>
        <v>23</v>
      </c>
      <c r="C24" s="127">
        <f>PRRAS!D34</f>
        <v>0</v>
      </c>
      <c r="D24" s="127">
        <f>PRRAS!E34</f>
        <v>0</v>
      </c>
      <c r="E24" s="127"/>
      <c r="F24" s="127"/>
      <c r="G24" s="128">
        <f t="shared" si="0"/>
        <v>0</v>
      </c>
      <c r="H24" s="128">
        <f t="shared" si="1"/>
        <v>0</v>
      </c>
      <c r="I24" s="129">
        <v>0</v>
      </c>
      <c r="J24" s="110" t="s">
        <v>403</v>
      </c>
      <c r="K24" s="113" t="str">
        <f>TEXT(RefStr!B20,"000")</f>
        <v>000</v>
      </c>
      <c r="L24" s="110">
        <f>INT(VALUE(RefStr!B20))</f>
        <v>0</v>
      </c>
    </row>
    <row r="25" spans="1:12">
      <c r="A25" s="126">
        <v>151</v>
      </c>
      <c r="B25" s="127">
        <f>PRRAS!C35</f>
        <v>24</v>
      </c>
      <c r="C25" s="127">
        <f>PRRAS!D35</f>
        <v>24863</v>
      </c>
      <c r="D25" s="127">
        <f>PRRAS!E35</f>
        <v>25949</v>
      </c>
      <c r="E25" s="127"/>
      <c r="F25" s="127"/>
      <c r="G25" s="128">
        <f t="shared" si="0"/>
        <v>1842.2640000000001</v>
      </c>
      <c r="H25" s="128">
        <f t="shared" si="1"/>
        <v>0</v>
      </c>
      <c r="I25" s="129">
        <v>0</v>
      </c>
      <c r="J25" s="110" t="s">
        <v>4249</v>
      </c>
      <c r="K25" s="113" t="str">
        <f>TEXT(RefStr!B22,"000")</f>
        <v>258</v>
      </c>
      <c r="L25" s="110">
        <f>INT(VALUE(RefStr!B22))</f>
        <v>258</v>
      </c>
    </row>
    <row r="26" spans="1:12">
      <c r="A26" s="126">
        <v>151</v>
      </c>
      <c r="B26" s="127">
        <f>PRRAS!C36</f>
        <v>25</v>
      </c>
      <c r="C26" s="127">
        <f>PRRAS!D36</f>
        <v>0</v>
      </c>
      <c r="D26" s="127">
        <f>PRRAS!E36</f>
        <v>0</v>
      </c>
      <c r="E26" s="127"/>
      <c r="F26" s="127"/>
      <c r="G26" s="128">
        <f t="shared" si="0"/>
        <v>0</v>
      </c>
      <c r="H26" s="128">
        <f t="shared" si="1"/>
        <v>0</v>
      </c>
      <c r="I26" s="129">
        <v>0</v>
      </c>
      <c r="J26" s="110" t="s">
        <v>4250</v>
      </c>
      <c r="K26" s="113" t="str">
        <f>IF(ISNUMBER(RefStr!N22), TEXT(RefStr!N22, "00"),"00")</f>
        <v>17</v>
      </c>
      <c r="L26" s="110">
        <f>IF(ISERROR(RefStr!N22),0,INT(VALUE(RefStr!N22)))</f>
        <v>17</v>
      </c>
    </row>
    <row r="27" spans="1:12">
      <c r="A27" s="126">
        <v>151</v>
      </c>
      <c r="B27" s="127">
        <f>PRRAS!C37</f>
        <v>26</v>
      </c>
      <c r="C27" s="127">
        <f>PRRAS!D37</f>
        <v>19960</v>
      </c>
      <c r="D27" s="127">
        <f>PRRAS!E37</f>
        <v>21072</v>
      </c>
      <c r="E27" s="127"/>
      <c r="F27" s="127"/>
      <c r="G27" s="128">
        <f t="shared" si="0"/>
        <v>1614.704</v>
      </c>
      <c r="H27" s="128">
        <f t="shared" si="1"/>
        <v>0</v>
      </c>
      <c r="I27" s="129">
        <v>0</v>
      </c>
      <c r="J27" s="110" t="s">
        <v>2365</v>
      </c>
      <c r="K27" s="113" t="str">
        <f>TEXT(RefStr!K14, "00000000000")</f>
        <v>84238675791</v>
      </c>
      <c r="L27" s="110">
        <f>INT(VALUE(RefStr!K14))</f>
        <v>84238675791</v>
      </c>
    </row>
    <row r="28" spans="1:12">
      <c r="A28" s="126">
        <v>151</v>
      </c>
      <c r="B28" s="127">
        <f>PRRAS!C38</f>
        <v>27</v>
      </c>
      <c r="C28" s="127">
        <f>PRRAS!D38</f>
        <v>0</v>
      </c>
      <c r="D28" s="127">
        <f>PRRAS!E38</f>
        <v>0</v>
      </c>
      <c r="E28" s="127"/>
      <c r="F28" s="127"/>
      <c r="G28" s="128">
        <f t="shared" si="0"/>
        <v>0</v>
      </c>
      <c r="H28" s="128">
        <f t="shared" si="1"/>
        <v>0</v>
      </c>
      <c r="I28" s="129">
        <v>0</v>
      </c>
      <c r="J28" s="110" t="s">
        <v>2366</v>
      </c>
      <c r="K28" s="113" t="str">
        <f>TRIM(RefStr!H25)</f>
        <v>Jelena Dujmov</v>
      </c>
      <c r="L28" s="110">
        <f>LEN(RefStr!H25)</f>
        <v>13</v>
      </c>
    </row>
    <row r="29" spans="1:12">
      <c r="A29" s="126">
        <v>151</v>
      </c>
      <c r="B29" s="127">
        <f>PRRAS!C39</f>
        <v>28</v>
      </c>
      <c r="C29" s="127">
        <f>PRRAS!D39</f>
        <v>4903</v>
      </c>
      <c r="D29" s="127">
        <f>PRRAS!E39</f>
        <v>4877</v>
      </c>
      <c r="E29" s="127"/>
      <c r="F29" s="127"/>
      <c r="G29" s="128">
        <f t="shared" si="0"/>
        <v>410.39600000000002</v>
      </c>
      <c r="H29" s="128">
        <f t="shared" si="1"/>
        <v>0</v>
      </c>
      <c r="I29" s="129">
        <v>0</v>
      </c>
      <c r="J29" s="110" t="s">
        <v>2367</v>
      </c>
      <c r="K29" s="113" t="str">
        <f>TRIM(RefStr!H27)</f>
        <v>21889088</v>
      </c>
      <c r="L29" s="110">
        <f>LEN(RefStr!H27)</f>
        <v>8</v>
      </c>
    </row>
    <row r="30" spans="1:12">
      <c r="A30" s="126">
        <v>151</v>
      </c>
      <c r="B30" s="127">
        <f>PRRAS!C40</f>
        <v>29</v>
      </c>
      <c r="C30" s="127">
        <f>PRRAS!D40</f>
        <v>0</v>
      </c>
      <c r="D30" s="127">
        <f>PRRAS!E40</f>
        <v>0</v>
      </c>
      <c r="E30" s="127"/>
      <c r="F30" s="127"/>
      <c r="G30" s="128">
        <f t="shared" si="0"/>
        <v>0</v>
      </c>
      <c r="H30" s="128">
        <f t="shared" si="1"/>
        <v>0</v>
      </c>
      <c r="I30" s="129">
        <v>0</v>
      </c>
      <c r="J30" s="110" t="s">
        <v>2368</v>
      </c>
      <c r="K30" s="113" t="str">
        <f>TRIM(RefStr!K27)</f>
        <v/>
      </c>
      <c r="L30" s="110">
        <f>LEN(RefStr!K27)</f>
        <v>0</v>
      </c>
    </row>
    <row r="31" spans="1:12">
      <c r="A31" s="126">
        <v>151</v>
      </c>
      <c r="B31" s="127">
        <f>PRRAS!C41</f>
        <v>30</v>
      </c>
      <c r="C31" s="127">
        <f>PRRAS!D41</f>
        <v>0</v>
      </c>
      <c r="D31" s="127">
        <f>PRRAS!E41</f>
        <v>0</v>
      </c>
      <c r="E31" s="127"/>
      <c r="F31" s="127"/>
      <c r="G31" s="128">
        <f t="shared" si="0"/>
        <v>0</v>
      </c>
      <c r="H31" s="128">
        <f t="shared" si="1"/>
        <v>0</v>
      </c>
      <c r="I31" s="129">
        <v>0</v>
      </c>
      <c r="J31" s="110" t="s">
        <v>2369</v>
      </c>
      <c r="K31" s="113" t="str">
        <f>TRIM(RefStr!H29)</f>
        <v>racunovodstvo@marina.hr</v>
      </c>
      <c r="L31" s="110">
        <f>LEN(RefStr!H29)</f>
        <v>23</v>
      </c>
    </row>
    <row r="32" spans="1:12">
      <c r="A32" s="126">
        <v>151</v>
      </c>
      <c r="B32" s="127">
        <f>PRRAS!C42</f>
        <v>31</v>
      </c>
      <c r="C32" s="127">
        <f>PRRAS!D42</f>
        <v>0</v>
      </c>
      <c r="D32" s="127">
        <f>PRRAS!E42</f>
        <v>0</v>
      </c>
      <c r="E32" s="127"/>
      <c r="F32" s="127"/>
      <c r="G32" s="128">
        <f t="shared" si="0"/>
        <v>0</v>
      </c>
      <c r="H32" s="128">
        <f t="shared" si="1"/>
        <v>0</v>
      </c>
      <c r="I32" s="129">
        <v>0</v>
      </c>
      <c r="J32" s="110" t="s">
        <v>2370</v>
      </c>
      <c r="K32" s="113" t="str">
        <f>TRIM(RefStr!H31)</f>
        <v>racunovodstvo@marina.hr</v>
      </c>
      <c r="L32" s="110">
        <f>LEN(RefStr!H31)</f>
        <v>23</v>
      </c>
    </row>
    <row r="33" spans="1:12">
      <c r="A33" s="126">
        <v>151</v>
      </c>
      <c r="B33" s="127">
        <f>PRRAS!C43</f>
        <v>32</v>
      </c>
      <c r="C33" s="127">
        <f>PRRAS!D43</f>
        <v>0</v>
      </c>
      <c r="D33" s="127">
        <f>PRRAS!E43</f>
        <v>0</v>
      </c>
      <c r="E33" s="127"/>
      <c r="F33" s="127"/>
      <c r="G33" s="128">
        <f t="shared" si="0"/>
        <v>0</v>
      </c>
      <c r="H33" s="128">
        <f t="shared" si="1"/>
        <v>0</v>
      </c>
      <c r="I33" s="129">
        <v>0</v>
      </c>
      <c r="J33" s="110" t="s">
        <v>2371</v>
      </c>
      <c r="K33" s="113" t="str">
        <f>TRIM(RefStr!H33)</f>
        <v>ANTE MAMUT</v>
      </c>
      <c r="L33" s="110">
        <f>LEN(RefStr!H33)</f>
        <v>10</v>
      </c>
    </row>
    <row r="34" spans="1:12">
      <c r="A34" s="126">
        <v>151</v>
      </c>
      <c r="B34" s="127">
        <f>PRRAS!C44</f>
        <v>33</v>
      </c>
      <c r="C34" s="127">
        <f>PRRAS!D44</f>
        <v>0</v>
      </c>
      <c r="D34" s="127">
        <f>PRRAS!E44</f>
        <v>0</v>
      </c>
      <c r="E34" s="127"/>
      <c r="F34" s="127"/>
      <c r="G34" s="128">
        <f t="shared" si="0"/>
        <v>0</v>
      </c>
      <c r="H34" s="128">
        <f t="shared" si="1"/>
        <v>0</v>
      </c>
      <c r="I34" s="129">
        <v>0</v>
      </c>
      <c r="J34" s="110" t="s">
        <v>2372</v>
      </c>
      <c r="K34" s="112">
        <f>SUM(G2:G1577)</f>
        <v>167774257.06100002</v>
      </c>
      <c r="L34" s="112">
        <f>SUM(G2:G1577)</f>
        <v>167774257.06100002</v>
      </c>
    </row>
    <row r="35" spans="1:12">
      <c r="A35" s="126">
        <v>151</v>
      </c>
      <c r="B35" s="127">
        <f>PRRAS!C45</f>
        <v>34</v>
      </c>
      <c r="C35" s="127">
        <f>PRRAS!D45</f>
        <v>0</v>
      </c>
      <c r="D35" s="127">
        <f>PRRAS!E45</f>
        <v>0</v>
      </c>
      <c r="E35" s="127"/>
      <c r="F35" s="127"/>
      <c r="G35" s="128">
        <f t="shared" si="0"/>
        <v>0</v>
      </c>
      <c r="H35" s="128">
        <f t="shared" si="1"/>
        <v>0</v>
      </c>
      <c r="I35" s="129">
        <v>0</v>
      </c>
      <c r="J35" s="110" t="s">
        <v>1621</v>
      </c>
      <c r="K35" s="113" t="str">
        <f>IF(SUM(H2:H1577)&lt;&gt;0,"LIPE","NULA")</f>
        <v>NULA</v>
      </c>
      <c r="L35" s="112">
        <f>SUM(H2:H1577)</f>
        <v>0</v>
      </c>
    </row>
    <row r="36" spans="1:12">
      <c r="A36" s="126">
        <v>151</v>
      </c>
      <c r="B36" s="127">
        <f>PRRAS!C46</f>
        <v>35</v>
      </c>
      <c r="C36" s="127">
        <f>PRRAS!D46</f>
        <v>0</v>
      </c>
      <c r="D36" s="127">
        <f>PRRAS!E46</f>
        <v>0</v>
      </c>
      <c r="E36" s="127"/>
      <c r="F36" s="127"/>
      <c r="G36" s="128">
        <f t="shared" si="0"/>
        <v>0</v>
      </c>
      <c r="H36" s="128">
        <f t="shared" si="1"/>
        <v>0</v>
      </c>
      <c r="I36" s="129">
        <v>0</v>
      </c>
      <c r="J36" s="110" t="s">
        <v>1093</v>
      </c>
      <c r="K36" s="113" t="str">
        <f>TEXT(Kont!F3, "000")</f>
        <v>000</v>
      </c>
      <c r="L36" s="110">
        <f>IF(ISERROR(Kont!F3),1,Kont!F3)</f>
        <v>0</v>
      </c>
    </row>
    <row r="37" spans="1:12">
      <c r="A37" s="126">
        <v>151</v>
      </c>
      <c r="B37" s="127">
        <f>PRRAS!C47</f>
        <v>36</v>
      </c>
      <c r="C37" s="127">
        <f>PRRAS!D47</f>
        <v>0</v>
      </c>
      <c r="D37" s="127">
        <f>PRRAS!E47</f>
        <v>0</v>
      </c>
      <c r="E37" s="127"/>
      <c r="F37" s="127"/>
      <c r="G37" s="128">
        <f t="shared" si="0"/>
        <v>0</v>
      </c>
      <c r="H37" s="128">
        <f t="shared" si="1"/>
        <v>0</v>
      </c>
      <c r="I37" s="129">
        <v>0</v>
      </c>
      <c r="J37" s="110" t="s">
        <v>1933</v>
      </c>
      <c r="K37" s="149" t="s">
        <v>347</v>
      </c>
      <c r="L37" s="110">
        <v>421</v>
      </c>
    </row>
    <row r="38" spans="1:12">
      <c r="A38" s="126">
        <v>151</v>
      </c>
      <c r="B38" s="127">
        <f>PRRAS!C48</f>
        <v>37</v>
      </c>
      <c r="C38" s="127">
        <f>PRRAS!D48</f>
        <v>0</v>
      </c>
      <c r="D38" s="127">
        <f>PRRAS!E48</f>
        <v>0</v>
      </c>
      <c r="E38" s="127"/>
      <c r="F38" s="127"/>
      <c r="G38" s="128">
        <f t="shared" si="0"/>
        <v>0</v>
      </c>
      <c r="H38" s="128">
        <f t="shared" si="1"/>
        <v>0</v>
      </c>
      <c r="I38" s="129">
        <v>0</v>
      </c>
    </row>
    <row r="39" spans="1:12">
      <c r="A39" s="126">
        <v>151</v>
      </c>
      <c r="B39" s="127">
        <f>PRRAS!C49</f>
        <v>38</v>
      </c>
      <c r="C39" s="127">
        <f>PRRAS!D49</f>
        <v>0</v>
      </c>
      <c r="D39" s="127">
        <f>PRRAS!E49</f>
        <v>0</v>
      </c>
      <c r="E39" s="127"/>
      <c r="F39" s="127"/>
      <c r="G39" s="128">
        <f t="shared" si="0"/>
        <v>0</v>
      </c>
      <c r="H39" s="128">
        <f t="shared" si="1"/>
        <v>0</v>
      </c>
      <c r="I39" s="129">
        <v>0</v>
      </c>
    </row>
    <row r="40" spans="1:12">
      <c r="A40" s="126">
        <v>151</v>
      </c>
      <c r="B40" s="127">
        <f>PRRAS!C50</f>
        <v>39</v>
      </c>
      <c r="C40" s="127">
        <f>PRRAS!D50</f>
        <v>0</v>
      </c>
      <c r="D40" s="127">
        <f>PRRAS!E50</f>
        <v>0</v>
      </c>
      <c r="E40" s="127"/>
      <c r="F40" s="127"/>
      <c r="G40" s="128">
        <f t="shared" si="0"/>
        <v>0</v>
      </c>
      <c r="H40" s="128">
        <f t="shared" si="1"/>
        <v>0</v>
      </c>
      <c r="I40" s="129">
        <v>0</v>
      </c>
    </row>
    <row r="41" spans="1:12">
      <c r="A41" s="126">
        <v>151</v>
      </c>
      <c r="B41" s="127">
        <f>PRRAS!C51</f>
        <v>40</v>
      </c>
      <c r="C41" s="127">
        <f>PRRAS!D51</f>
        <v>0</v>
      </c>
      <c r="D41" s="127">
        <f>PRRAS!E51</f>
        <v>0</v>
      </c>
      <c r="E41" s="127"/>
      <c r="F41" s="127"/>
      <c r="G41" s="128">
        <f t="shared" si="0"/>
        <v>0</v>
      </c>
      <c r="H41" s="128">
        <f t="shared" si="1"/>
        <v>0</v>
      </c>
      <c r="I41" s="129">
        <v>0</v>
      </c>
    </row>
    <row r="42" spans="1:12">
      <c r="A42" s="126">
        <v>151</v>
      </c>
      <c r="B42" s="127">
        <f>PRRAS!C52</f>
        <v>41</v>
      </c>
      <c r="C42" s="127">
        <f>PRRAS!D52</f>
        <v>0</v>
      </c>
      <c r="D42" s="127">
        <f>PRRAS!E52</f>
        <v>0</v>
      </c>
      <c r="E42" s="127"/>
      <c r="F42" s="127"/>
      <c r="G42" s="128">
        <f t="shared" si="0"/>
        <v>0</v>
      </c>
      <c r="H42" s="128">
        <f t="shared" si="1"/>
        <v>0</v>
      </c>
      <c r="I42" s="129">
        <v>0</v>
      </c>
    </row>
    <row r="43" spans="1:12">
      <c r="A43" s="126">
        <v>151</v>
      </c>
      <c r="B43" s="127">
        <f>PRRAS!C53</f>
        <v>42</v>
      </c>
      <c r="C43" s="127">
        <f>PRRAS!D53</f>
        <v>0</v>
      </c>
      <c r="D43" s="127">
        <f>PRRAS!E53</f>
        <v>0</v>
      </c>
      <c r="E43" s="127"/>
      <c r="F43" s="127"/>
      <c r="G43" s="128">
        <f t="shared" si="0"/>
        <v>0</v>
      </c>
      <c r="H43" s="128">
        <f t="shared" si="1"/>
        <v>0</v>
      </c>
      <c r="I43" s="129">
        <v>0</v>
      </c>
    </row>
    <row r="44" spans="1:12">
      <c r="A44" s="126">
        <v>151</v>
      </c>
      <c r="B44" s="127">
        <f>PRRAS!C54</f>
        <v>43</v>
      </c>
      <c r="C44" s="127">
        <f>PRRAS!D54</f>
        <v>0</v>
      </c>
      <c r="D44" s="127">
        <f>PRRAS!E54</f>
        <v>0</v>
      </c>
      <c r="E44" s="127"/>
      <c r="F44" s="127"/>
      <c r="G44" s="128">
        <f t="shared" si="0"/>
        <v>0</v>
      </c>
      <c r="H44" s="128">
        <f t="shared" si="1"/>
        <v>0</v>
      </c>
      <c r="I44" s="129">
        <v>0</v>
      </c>
    </row>
    <row r="45" spans="1:12">
      <c r="A45" s="126">
        <v>151</v>
      </c>
      <c r="B45" s="127">
        <f>PRRAS!C55</f>
        <v>44</v>
      </c>
      <c r="C45" s="127">
        <f>PRRAS!D55</f>
        <v>0</v>
      </c>
      <c r="D45" s="127">
        <f>PRRAS!E55</f>
        <v>0</v>
      </c>
      <c r="E45" s="127"/>
      <c r="F45" s="127"/>
      <c r="G45" s="128">
        <f t="shared" si="0"/>
        <v>0</v>
      </c>
      <c r="H45" s="128">
        <f t="shared" si="1"/>
        <v>0</v>
      </c>
      <c r="I45" s="129">
        <v>0</v>
      </c>
    </row>
    <row r="46" spans="1:12">
      <c r="A46" s="126">
        <v>151</v>
      </c>
      <c r="B46" s="127">
        <f>PRRAS!C56</f>
        <v>45</v>
      </c>
      <c r="C46" s="127">
        <f>PRRAS!D56</f>
        <v>0</v>
      </c>
      <c r="D46" s="127">
        <f>PRRAS!E56</f>
        <v>0</v>
      </c>
      <c r="E46" s="127"/>
      <c r="F46" s="127"/>
      <c r="G46" s="128">
        <f t="shared" si="0"/>
        <v>0</v>
      </c>
      <c r="H46" s="128">
        <f t="shared" si="1"/>
        <v>0</v>
      </c>
      <c r="I46" s="129">
        <v>0</v>
      </c>
    </row>
    <row r="47" spans="1:12">
      <c r="A47" s="126">
        <v>151</v>
      </c>
      <c r="B47" s="127">
        <f>PRRAS!C57</f>
        <v>46</v>
      </c>
      <c r="C47" s="127">
        <f>PRRAS!D57</f>
        <v>0</v>
      </c>
      <c r="D47" s="127">
        <f>PRRAS!E57</f>
        <v>0</v>
      </c>
      <c r="E47" s="127"/>
      <c r="F47" s="127"/>
      <c r="G47" s="128">
        <f t="shared" si="0"/>
        <v>0</v>
      </c>
      <c r="H47" s="128">
        <f t="shared" si="1"/>
        <v>0</v>
      </c>
      <c r="I47" s="129">
        <v>0</v>
      </c>
    </row>
    <row r="48" spans="1:12">
      <c r="A48" s="126">
        <v>151</v>
      </c>
      <c r="B48" s="127">
        <f>PRRAS!C58</f>
        <v>47</v>
      </c>
      <c r="C48" s="127">
        <f>PRRAS!D58</f>
        <v>245280</v>
      </c>
      <c r="D48" s="127">
        <f>PRRAS!E58</f>
        <v>42277</v>
      </c>
      <c r="E48" s="127"/>
      <c r="F48" s="127"/>
      <c r="G48" s="128">
        <f t="shared" si="0"/>
        <v>15502.198</v>
      </c>
      <c r="H48" s="128">
        <f t="shared" si="1"/>
        <v>0</v>
      </c>
      <c r="I48" s="129">
        <v>0</v>
      </c>
    </row>
    <row r="49" spans="1:9">
      <c r="A49" s="126">
        <v>151</v>
      </c>
      <c r="B49" s="127">
        <f>PRRAS!C59</f>
        <v>48</v>
      </c>
      <c r="C49" s="127">
        <f>PRRAS!D59</f>
        <v>0</v>
      </c>
      <c r="D49" s="127">
        <f>PRRAS!E59</f>
        <v>0</v>
      </c>
      <c r="E49" s="127"/>
      <c r="F49" s="127"/>
      <c r="G49" s="128">
        <f t="shared" si="0"/>
        <v>0</v>
      </c>
      <c r="H49" s="128">
        <f t="shared" si="1"/>
        <v>0</v>
      </c>
      <c r="I49" s="129">
        <v>0</v>
      </c>
    </row>
    <row r="50" spans="1:9">
      <c r="A50" s="126">
        <v>151</v>
      </c>
      <c r="B50" s="127">
        <f>PRRAS!C60</f>
        <v>49</v>
      </c>
      <c r="C50" s="127">
        <f>PRRAS!D60</f>
        <v>0</v>
      </c>
      <c r="D50" s="127">
        <f>PRRAS!E60</f>
        <v>0</v>
      </c>
      <c r="E50" s="127"/>
      <c r="F50" s="127"/>
      <c r="G50" s="128">
        <f t="shared" si="0"/>
        <v>0</v>
      </c>
      <c r="H50" s="128">
        <f t="shared" si="1"/>
        <v>0</v>
      </c>
      <c r="I50" s="129">
        <v>0</v>
      </c>
    </row>
    <row r="51" spans="1:9">
      <c r="A51" s="126">
        <v>151</v>
      </c>
      <c r="B51" s="127">
        <f>PRRAS!C61</f>
        <v>50</v>
      </c>
      <c r="C51" s="127">
        <f>PRRAS!D61</f>
        <v>0</v>
      </c>
      <c r="D51" s="127">
        <f>PRRAS!E61</f>
        <v>0</v>
      </c>
      <c r="E51" s="127"/>
      <c r="F51" s="127"/>
      <c r="G51" s="128">
        <f t="shared" si="0"/>
        <v>0</v>
      </c>
      <c r="H51" s="128">
        <f t="shared" si="1"/>
        <v>0</v>
      </c>
      <c r="I51" s="129">
        <v>0</v>
      </c>
    </row>
    <row r="52" spans="1:9">
      <c r="A52" s="126">
        <v>151</v>
      </c>
      <c r="B52" s="127">
        <f>PRRAS!C62</f>
        <v>51</v>
      </c>
      <c r="C52" s="127">
        <f>PRRAS!D62</f>
        <v>0</v>
      </c>
      <c r="D52" s="127">
        <f>PRRAS!E62</f>
        <v>0</v>
      </c>
      <c r="E52" s="127"/>
      <c r="F52" s="127"/>
      <c r="G52" s="128">
        <f t="shared" si="0"/>
        <v>0</v>
      </c>
      <c r="H52" s="128">
        <f t="shared" si="1"/>
        <v>0</v>
      </c>
      <c r="I52" s="129">
        <v>0</v>
      </c>
    </row>
    <row r="53" spans="1:9">
      <c r="A53" s="126">
        <v>151</v>
      </c>
      <c r="B53" s="127">
        <f>PRRAS!C63</f>
        <v>52</v>
      </c>
      <c r="C53" s="127">
        <f>PRRAS!D63</f>
        <v>0</v>
      </c>
      <c r="D53" s="127">
        <f>PRRAS!E63</f>
        <v>0</v>
      </c>
      <c r="E53" s="127"/>
      <c r="F53" s="127"/>
      <c r="G53" s="128">
        <f t="shared" si="0"/>
        <v>0</v>
      </c>
      <c r="H53" s="128">
        <f t="shared" si="1"/>
        <v>0</v>
      </c>
      <c r="I53" s="129">
        <v>0</v>
      </c>
    </row>
    <row r="54" spans="1:9">
      <c r="A54" s="126">
        <v>151</v>
      </c>
      <c r="B54" s="127">
        <f>PRRAS!C64</f>
        <v>53</v>
      </c>
      <c r="C54" s="127">
        <f>PRRAS!D64</f>
        <v>0</v>
      </c>
      <c r="D54" s="127">
        <f>PRRAS!E64</f>
        <v>0</v>
      </c>
      <c r="E54" s="127"/>
      <c r="F54" s="127"/>
      <c r="G54" s="128">
        <f t="shared" si="0"/>
        <v>0</v>
      </c>
      <c r="H54" s="128">
        <f t="shared" si="1"/>
        <v>0</v>
      </c>
      <c r="I54" s="129">
        <v>0</v>
      </c>
    </row>
    <row r="55" spans="1:9">
      <c r="A55" s="126">
        <v>151</v>
      </c>
      <c r="B55" s="127">
        <f>PRRAS!C65</f>
        <v>54</v>
      </c>
      <c r="C55" s="127">
        <f>PRRAS!D65</f>
        <v>0</v>
      </c>
      <c r="D55" s="127">
        <f>PRRAS!E65</f>
        <v>0</v>
      </c>
      <c r="E55" s="127"/>
      <c r="F55" s="127"/>
      <c r="G55" s="128">
        <f t="shared" si="0"/>
        <v>0</v>
      </c>
      <c r="H55" s="128">
        <f t="shared" si="1"/>
        <v>0</v>
      </c>
      <c r="I55" s="129">
        <v>0</v>
      </c>
    </row>
    <row r="56" spans="1:9">
      <c r="A56" s="126">
        <v>151</v>
      </c>
      <c r="B56" s="127">
        <f>PRRAS!C66</f>
        <v>55</v>
      </c>
      <c r="C56" s="127">
        <f>PRRAS!D66</f>
        <v>0</v>
      </c>
      <c r="D56" s="127">
        <f>PRRAS!E66</f>
        <v>0</v>
      </c>
      <c r="E56" s="127"/>
      <c r="F56" s="127"/>
      <c r="G56" s="128">
        <f t="shared" si="0"/>
        <v>0</v>
      </c>
      <c r="H56" s="128">
        <f t="shared" si="1"/>
        <v>0</v>
      </c>
      <c r="I56" s="129">
        <v>0</v>
      </c>
    </row>
    <row r="57" spans="1:9">
      <c r="A57" s="126">
        <v>151</v>
      </c>
      <c r="B57" s="127">
        <f>PRRAS!C67</f>
        <v>56</v>
      </c>
      <c r="C57" s="127">
        <f>PRRAS!D67</f>
        <v>136280</v>
      </c>
      <c r="D57" s="127">
        <f>PRRAS!E67</f>
        <v>42277</v>
      </c>
      <c r="E57" s="127"/>
      <c r="F57" s="127"/>
      <c r="G57" s="128">
        <f t="shared" si="0"/>
        <v>12366.704</v>
      </c>
      <c r="H57" s="128">
        <f t="shared" si="1"/>
        <v>0</v>
      </c>
      <c r="I57" s="129">
        <v>0</v>
      </c>
    </row>
    <row r="58" spans="1:9">
      <c r="A58" s="126">
        <v>151</v>
      </c>
      <c r="B58" s="127">
        <f>PRRAS!C68</f>
        <v>57</v>
      </c>
      <c r="C58" s="127">
        <f>PRRAS!D68</f>
        <v>6280</v>
      </c>
      <c r="D58" s="127">
        <f>PRRAS!E68</f>
        <v>42277</v>
      </c>
      <c r="E58" s="127"/>
      <c r="F58" s="127"/>
      <c r="G58" s="128">
        <f t="shared" si="0"/>
        <v>5177.5380000000005</v>
      </c>
      <c r="H58" s="128">
        <f t="shared" si="1"/>
        <v>0</v>
      </c>
      <c r="I58" s="129">
        <v>0</v>
      </c>
    </row>
    <row r="59" spans="1:9">
      <c r="A59" s="126">
        <v>151</v>
      </c>
      <c r="B59" s="127">
        <f>PRRAS!C69</f>
        <v>58</v>
      </c>
      <c r="C59" s="127">
        <f>PRRAS!D69</f>
        <v>130000</v>
      </c>
      <c r="D59" s="127">
        <f>PRRAS!E69</f>
        <v>0</v>
      </c>
      <c r="E59" s="127"/>
      <c r="F59" s="127"/>
      <c r="G59" s="128">
        <f t="shared" si="0"/>
        <v>7540</v>
      </c>
      <c r="H59" s="128">
        <f t="shared" si="1"/>
        <v>0</v>
      </c>
      <c r="I59" s="129">
        <v>0</v>
      </c>
    </row>
    <row r="60" spans="1:9">
      <c r="A60" s="126">
        <v>151</v>
      </c>
      <c r="B60" s="127">
        <f>PRRAS!C70</f>
        <v>59</v>
      </c>
      <c r="C60" s="127">
        <f>PRRAS!D70</f>
        <v>109000</v>
      </c>
      <c r="D60" s="127">
        <f>PRRAS!E70</f>
        <v>0</v>
      </c>
      <c r="E60" s="127"/>
      <c r="F60" s="127"/>
      <c r="G60" s="128">
        <f t="shared" si="0"/>
        <v>6431</v>
      </c>
      <c r="H60" s="128">
        <f t="shared" si="1"/>
        <v>0</v>
      </c>
      <c r="I60" s="129">
        <v>0</v>
      </c>
    </row>
    <row r="61" spans="1:9">
      <c r="A61" s="126">
        <v>151</v>
      </c>
      <c r="B61" s="127">
        <f>PRRAS!C71</f>
        <v>60</v>
      </c>
      <c r="C61" s="127">
        <f>PRRAS!D71</f>
        <v>0</v>
      </c>
      <c r="D61" s="127">
        <f>PRRAS!E71</f>
        <v>0</v>
      </c>
      <c r="E61" s="127"/>
      <c r="F61" s="127"/>
      <c r="G61" s="128">
        <f t="shared" si="0"/>
        <v>0</v>
      </c>
      <c r="H61" s="128">
        <f t="shared" si="1"/>
        <v>0</v>
      </c>
      <c r="I61" s="129">
        <v>0</v>
      </c>
    </row>
    <row r="62" spans="1:9">
      <c r="A62" s="126">
        <v>151</v>
      </c>
      <c r="B62" s="127">
        <f>PRRAS!C72</f>
        <v>61</v>
      </c>
      <c r="C62" s="127">
        <f>PRRAS!D72</f>
        <v>109000</v>
      </c>
      <c r="D62" s="127">
        <f>PRRAS!E72</f>
        <v>0</v>
      </c>
      <c r="E62" s="127"/>
      <c r="F62" s="127"/>
      <c r="G62" s="128">
        <f t="shared" si="0"/>
        <v>6649</v>
      </c>
      <c r="H62" s="128">
        <f t="shared" si="1"/>
        <v>0</v>
      </c>
      <c r="I62" s="129">
        <v>0</v>
      </c>
    </row>
    <row r="63" spans="1:9">
      <c r="A63" s="126">
        <v>151</v>
      </c>
      <c r="B63" s="127">
        <f>PRRAS!C73</f>
        <v>62</v>
      </c>
      <c r="C63" s="127">
        <f>PRRAS!D73</f>
        <v>0</v>
      </c>
      <c r="D63" s="127">
        <f>PRRAS!E73</f>
        <v>0</v>
      </c>
      <c r="E63" s="127"/>
      <c r="F63" s="127"/>
      <c r="G63" s="128">
        <f t="shared" si="0"/>
        <v>0</v>
      </c>
      <c r="H63" s="128">
        <f t="shared" si="1"/>
        <v>0</v>
      </c>
      <c r="I63" s="129">
        <v>0</v>
      </c>
    </row>
    <row r="64" spans="1:9">
      <c r="A64" s="126">
        <v>151</v>
      </c>
      <c r="B64" s="127">
        <f>PRRAS!C74</f>
        <v>63</v>
      </c>
      <c r="C64" s="127">
        <f>PRRAS!D74</f>
        <v>0</v>
      </c>
      <c r="D64" s="127">
        <f>PRRAS!E74</f>
        <v>0</v>
      </c>
      <c r="E64" s="127"/>
      <c r="F64" s="127"/>
      <c r="G64" s="128">
        <f t="shared" si="0"/>
        <v>0</v>
      </c>
      <c r="H64" s="128">
        <f t="shared" si="1"/>
        <v>0</v>
      </c>
      <c r="I64" s="129">
        <v>0</v>
      </c>
    </row>
    <row r="65" spans="1:9">
      <c r="A65" s="126">
        <v>151</v>
      </c>
      <c r="B65" s="127">
        <f>PRRAS!C75</f>
        <v>64</v>
      </c>
      <c r="C65" s="127">
        <f>PRRAS!D75</f>
        <v>0</v>
      </c>
      <c r="D65" s="127">
        <f>PRRAS!E75</f>
        <v>0</v>
      </c>
      <c r="E65" s="127"/>
      <c r="F65" s="127"/>
      <c r="G65" s="128">
        <f t="shared" si="0"/>
        <v>0</v>
      </c>
      <c r="H65" s="128">
        <f t="shared" si="1"/>
        <v>0</v>
      </c>
      <c r="I65" s="129">
        <v>0</v>
      </c>
    </row>
    <row r="66" spans="1:9">
      <c r="A66" s="126">
        <v>151</v>
      </c>
      <c r="B66" s="127">
        <f>PRRAS!C76</f>
        <v>65</v>
      </c>
      <c r="C66" s="127">
        <f>PRRAS!D76</f>
        <v>0</v>
      </c>
      <c r="D66" s="127">
        <f>PRRAS!E76</f>
        <v>0</v>
      </c>
      <c r="E66" s="127"/>
      <c r="F66" s="127"/>
      <c r="G66" s="128">
        <f t="shared" si="0"/>
        <v>0</v>
      </c>
      <c r="H66" s="128">
        <f t="shared" si="1"/>
        <v>0</v>
      </c>
      <c r="I66" s="129">
        <v>0</v>
      </c>
    </row>
    <row r="67" spans="1:9">
      <c r="A67" s="126">
        <v>151</v>
      </c>
      <c r="B67" s="127">
        <f>PRRAS!C77</f>
        <v>66</v>
      </c>
      <c r="C67" s="127">
        <f>PRRAS!D77</f>
        <v>0</v>
      </c>
      <c r="D67" s="127">
        <f>PRRAS!E77</f>
        <v>0</v>
      </c>
      <c r="E67" s="127"/>
      <c r="F67" s="127"/>
      <c r="G67" s="128">
        <f t="shared" si="0"/>
        <v>0</v>
      </c>
      <c r="H67" s="128">
        <f t="shared" si="1"/>
        <v>0</v>
      </c>
      <c r="I67" s="129">
        <v>0</v>
      </c>
    </row>
    <row r="68" spans="1:9">
      <c r="A68" s="126">
        <v>151</v>
      </c>
      <c r="B68" s="127">
        <f>PRRAS!C78</f>
        <v>67</v>
      </c>
      <c r="C68" s="127">
        <f>PRRAS!D78</f>
        <v>0</v>
      </c>
      <c r="D68" s="127">
        <f>PRRAS!E78</f>
        <v>0</v>
      </c>
      <c r="E68" s="127"/>
      <c r="F68" s="127"/>
      <c r="G68" s="128">
        <f t="shared" si="0"/>
        <v>0</v>
      </c>
      <c r="H68" s="128">
        <f t="shared" si="1"/>
        <v>0</v>
      </c>
      <c r="I68" s="129">
        <v>0</v>
      </c>
    </row>
    <row r="69" spans="1:9">
      <c r="A69" s="126">
        <v>151</v>
      </c>
      <c r="B69" s="127">
        <f>PRRAS!C79</f>
        <v>68</v>
      </c>
      <c r="C69" s="127">
        <f>PRRAS!D79</f>
        <v>0</v>
      </c>
      <c r="D69" s="127">
        <f>PRRAS!E79</f>
        <v>0</v>
      </c>
      <c r="E69" s="127"/>
      <c r="F69" s="127"/>
      <c r="G69" s="128">
        <f t="shared" si="0"/>
        <v>0</v>
      </c>
      <c r="H69" s="128">
        <f t="shared" si="1"/>
        <v>0</v>
      </c>
      <c r="I69" s="129">
        <v>0</v>
      </c>
    </row>
    <row r="70" spans="1:9">
      <c r="A70" s="126">
        <v>151</v>
      </c>
      <c r="B70" s="127">
        <f>PRRAS!C80</f>
        <v>69</v>
      </c>
      <c r="C70" s="127">
        <f>PRRAS!D80</f>
        <v>0</v>
      </c>
      <c r="D70" s="127">
        <f>PRRAS!E80</f>
        <v>0</v>
      </c>
      <c r="E70" s="127"/>
      <c r="F70" s="127"/>
      <c r="G70" s="128">
        <f t="shared" si="0"/>
        <v>0</v>
      </c>
      <c r="H70" s="128">
        <f t="shared" si="1"/>
        <v>0</v>
      </c>
      <c r="I70" s="129">
        <v>0</v>
      </c>
    </row>
    <row r="71" spans="1:9">
      <c r="A71" s="126">
        <v>151</v>
      </c>
      <c r="B71" s="127">
        <f>PRRAS!C81</f>
        <v>70</v>
      </c>
      <c r="C71" s="127">
        <f>PRRAS!D81</f>
        <v>0</v>
      </c>
      <c r="D71" s="127">
        <f>PRRAS!E81</f>
        <v>0</v>
      </c>
      <c r="E71" s="127"/>
      <c r="F71" s="127"/>
      <c r="G71" s="128">
        <f t="shared" ref="G71:G134" si="2">(B71/1000)*(C71*1+D71*2)</f>
        <v>0</v>
      </c>
      <c r="H71" s="128">
        <f t="shared" ref="H71:H134" si="3">ABS(C71-ROUND(C71,0))+ABS(D71-ROUND(D71,0))</f>
        <v>0</v>
      </c>
      <c r="I71" s="129">
        <v>0</v>
      </c>
    </row>
    <row r="72" spans="1:9">
      <c r="A72" s="126">
        <v>151</v>
      </c>
      <c r="B72" s="127">
        <f>PRRAS!C82</f>
        <v>71</v>
      </c>
      <c r="C72" s="127">
        <f>PRRAS!D82</f>
        <v>516515</v>
      </c>
      <c r="D72" s="127">
        <f>PRRAS!E82</f>
        <v>592151</v>
      </c>
      <c r="E72" s="127"/>
      <c r="F72" s="127"/>
      <c r="G72" s="128">
        <f t="shared" si="2"/>
        <v>120758.00699999998</v>
      </c>
      <c r="H72" s="128">
        <f t="shared" si="3"/>
        <v>0</v>
      </c>
      <c r="I72" s="129">
        <v>0</v>
      </c>
    </row>
    <row r="73" spans="1:9">
      <c r="A73" s="126">
        <v>151</v>
      </c>
      <c r="B73" s="127">
        <f>PRRAS!C83</f>
        <v>72</v>
      </c>
      <c r="C73" s="127">
        <f>PRRAS!D83</f>
        <v>12284</v>
      </c>
      <c r="D73" s="127">
        <f>PRRAS!E83</f>
        <v>3817</v>
      </c>
      <c r="E73" s="127"/>
      <c r="F73" s="127"/>
      <c r="G73" s="128">
        <f t="shared" si="2"/>
        <v>1434.096</v>
      </c>
      <c r="H73" s="128">
        <f t="shared" si="3"/>
        <v>0</v>
      </c>
      <c r="I73" s="129">
        <v>0</v>
      </c>
    </row>
    <row r="74" spans="1:9">
      <c r="A74" s="126">
        <v>151</v>
      </c>
      <c r="B74" s="127">
        <f>PRRAS!C84</f>
        <v>73</v>
      </c>
      <c r="C74" s="127">
        <f>PRRAS!D84</f>
        <v>0</v>
      </c>
      <c r="D74" s="127">
        <f>PRRAS!E84</f>
        <v>0</v>
      </c>
      <c r="E74" s="127"/>
      <c r="F74" s="127"/>
      <c r="G74" s="128">
        <f t="shared" si="2"/>
        <v>0</v>
      </c>
      <c r="H74" s="128">
        <f t="shared" si="3"/>
        <v>0</v>
      </c>
      <c r="I74" s="129">
        <v>0</v>
      </c>
    </row>
    <row r="75" spans="1:9">
      <c r="A75" s="126">
        <v>151</v>
      </c>
      <c r="B75" s="127">
        <f>PRRAS!C85</f>
        <v>74</v>
      </c>
      <c r="C75" s="127">
        <f>PRRAS!D85</f>
        <v>389</v>
      </c>
      <c r="D75" s="127">
        <f>PRRAS!E85</f>
        <v>499</v>
      </c>
      <c r="E75" s="127"/>
      <c r="F75" s="127"/>
      <c r="G75" s="128">
        <f t="shared" si="2"/>
        <v>102.63799999999999</v>
      </c>
      <c r="H75" s="128">
        <f t="shared" si="3"/>
        <v>0</v>
      </c>
      <c r="I75" s="129">
        <v>0</v>
      </c>
    </row>
    <row r="76" spans="1:9">
      <c r="A76" s="126">
        <v>151</v>
      </c>
      <c r="B76" s="127">
        <f>PRRAS!C86</f>
        <v>75</v>
      </c>
      <c r="C76" s="127">
        <f>PRRAS!D86</f>
        <v>11895</v>
      </c>
      <c r="D76" s="127">
        <f>PRRAS!E86</f>
        <v>3259</v>
      </c>
      <c r="E76" s="127"/>
      <c r="F76" s="127"/>
      <c r="G76" s="128">
        <f t="shared" si="2"/>
        <v>1380.9749999999999</v>
      </c>
      <c r="H76" s="128">
        <f t="shared" si="3"/>
        <v>0</v>
      </c>
      <c r="I76" s="129">
        <v>0</v>
      </c>
    </row>
    <row r="77" spans="1:9">
      <c r="A77" s="126">
        <v>151</v>
      </c>
      <c r="B77" s="127">
        <f>PRRAS!C87</f>
        <v>76</v>
      </c>
      <c r="C77" s="127">
        <f>PRRAS!D87</f>
        <v>0</v>
      </c>
      <c r="D77" s="127">
        <f>PRRAS!E87</f>
        <v>0</v>
      </c>
      <c r="E77" s="127"/>
      <c r="F77" s="127"/>
      <c r="G77" s="128">
        <f t="shared" si="2"/>
        <v>0</v>
      </c>
      <c r="H77" s="128">
        <f t="shared" si="3"/>
        <v>0</v>
      </c>
      <c r="I77" s="129">
        <v>0</v>
      </c>
    </row>
    <row r="78" spans="1:9">
      <c r="A78" s="126">
        <v>151</v>
      </c>
      <c r="B78" s="127">
        <f>PRRAS!C88</f>
        <v>77</v>
      </c>
      <c r="C78" s="127">
        <f>PRRAS!D88</f>
        <v>0</v>
      </c>
      <c r="D78" s="127">
        <f>PRRAS!E88</f>
        <v>0</v>
      </c>
      <c r="E78" s="127"/>
      <c r="F78" s="127"/>
      <c r="G78" s="128">
        <f t="shared" si="2"/>
        <v>0</v>
      </c>
      <c r="H78" s="128">
        <f t="shared" si="3"/>
        <v>0</v>
      </c>
      <c r="I78" s="129">
        <v>0</v>
      </c>
    </row>
    <row r="79" spans="1:9">
      <c r="A79" s="126">
        <v>151</v>
      </c>
      <c r="B79" s="127">
        <f>PRRAS!C89</f>
        <v>78</v>
      </c>
      <c r="C79" s="127">
        <f>PRRAS!D89</f>
        <v>0</v>
      </c>
      <c r="D79" s="127">
        <f>PRRAS!E89</f>
        <v>0</v>
      </c>
      <c r="E79" s="127"/>
      <c r="F79" s="127"/>
      <c r="G79" s="128">
        <f t="shared" si="2"/>
        <v>0</v>
      </c>
      <c r="H79" s="128">
        <f t="shared" si="3"/>
        <v>0</v>
      </c>
      <c r="I79" s="129">
        <v>0</v>
      </c>
    </row>
    <row r="80" spans="1:9">
      <c r="A80" s="126">
        <v>151</v>
      </c>
      <c r="B80" s="127">
        <f>PRRAS!C90</f>
        <v>79</v>
      </c>
      <c r="C80" s="127">
        <f>PRRAS!D90</f>
        <v>0</v>
      </c>
      <c r="D80" s="127">
        <f>PRRAS!E90</f>
        <v>59</v>
      </c>
      <c r="E80" s="127"/>
      <c r="F80" s="127"/>
      <c r="G80" s="128">
        <f t="shared" si="2"/>
        <v>9.322000000000001</v>
      </c>
      <c r="H80" s="128">
        <f t="shared" si="3"/>
        <v>0</v>
      </c>
      <c r="I80" s="129">
        <v>0</v>
      </c>
    </row>
    <row r="81" spans="1:9">
      <c r="A81" s="126">
        <v>151</v>
      </c>
      <c r="B81" s="127">
        <f>PRRAS!C91</f>
        <v>80</v>
      </c>
      <c r="C81" s="127">
        <f>PRRAS!D91</f>
        <v>504231</v>
      </c>
      <c r="D81" s="127">
        <f>PRRAS!E91</f>
        <v>588334</v>
      </c>
      <c r="E81" s="127"/>
      <c r="F81" s="127"/>
      <c r="G81" s="128">
        <f t="shared" si="2"/>
        <v>134471.92000000001</v>
      </c>
      <c r="H81" s="128">
        <f t="shared" si="3"/>
        <v>0</v>
      </c>
      <c r="I81" s="129">
        <v>0</v>
      </c>
    </row>
    <row r="82" spans="1:9">
      <c r="A82" s="126">
        <v>151</v>
      </c>
      <c r="B82" s="127">
        <f>PRRAS!C92</f>
        <v>81</v>
      </c>
      <c r="C82" s="127">
        <f>PRRAS!D92</f>
        <v>93560</v>
      </c>
      <c r="D82" s="127">
        <f>PRRAS!E92</f>
        <v>136498</v>
      </c>
      <c r="E82" s="127"/>
      <c r="F82" s="127"/>
      <c r="G82" s="128">
        <f t="shared" si="2"/>
        <v>29691.036</v>
      </c>
      <c r="H82" s="128">
        <f t="shared" si="3"/>
        <v>0</v>
      </c>
      <c r="I82" s="129">
        <v>0</v>
      </c>
    </row>
    <row r="83" spans="1:9">
      <c r="A83" s="126">
        <v>151</v>
      </c>
      <c r="B83" s="127">
        <f>PRRAS!C93</f>
        <v>82</v>
      </c>
      <c r="C83" s="127">
        <f>PRRAS!D93</f>
        <v>139417</v>
      </c>
      <c r="D83" s="127">
        <f>PRRAS!E93</f>
        <v>167275</v>
      </c>
      <c r="E83" s="127"/>
      <c r="F83" s="127"/>
      <c r="G83" s="128">
        <f t="shared" si="2"/>
        <v>38865.294000000002</v>
      </c>
      <c r="H83" s="128">
        <f t="shared" si="3"/>
        <v>0</v>
      </c>
      <c r="I83" s="129">
        <v>0</v>
      </c>
    </row>
    <row r="84" spans="1:9">
      <c r="A84" s="126">
        <v>151</v>
      </c>
      <c r="B84" s="127">
        <f>PRRAS!C94</f>
        <v>83</v>
      </c>
      <c r="C84" s="127">
        <f>PRRAS!D94</f>
        <v>11144</v>
      </c>
      <c r="D84" s="127">
        <f>PRRAS!E94</f>
        <v>49785</v>
      </c>
      <c r="E84" s="127"/>
      <c r="F84" s="127"/>
      <c r="G84" s="128">
        <f t="shared" si="2"/>
        <v>9189.2620000000006</v>
      </c>
      <c r="H84" s="128">
        <f t="shared" si="3"/>
        <v>0</v>
      </c>
      <c r="I84" s="129">
        <v>0</v>
      </c>
    </row>
    <row r="85" spans="1:9">
      <c r="A85" s="126">
        <v>151</v>
      </c>
      <c r="B85" s="127">
        <f>PRRAS!C95</f>
        <v>84</v>
      </c>
      <c r="C85" s="127">
        <f>PRRAS!D95</f>
        <v>0</v>
      </c>
      <c r="D85" s="127">
        <f>PRRAS!E95</f>
        <v>0</v>
      </c>
      <c r="E85" s="127"/>
      <c r="F85" s="127"/>
      <c r="G85" s="128">
        <f t="shared" si="2"/>
        <v>0</v>
      </c>
      <c r="H85" s="128">
        <f t="shared" si="3"/>
        <v>0</v>
      </c>
      <c r="I85" s="129">
        <v>0</v>
      </c>
    </row>
    <row r="86" spans="1:9">
      <c r="A86" s="126">
        <v>151</v>
      </c>
      <c r="B86" s="127">
        <f>PRRAS!C96</f>
        <v>85</v>
      </c>
      <c r="C86" s="127">
        <f>PRRAS!D96</f>
        <v>0</v>
      </c>
      <c r="D86" s="127">
        <f>PRRAS!E96</f>
        <v>0</v>
      </c>
      <c r="E86" s="127"/>
      <c r="F86" s="127"/>
      <c r="G86" s="128">
        <f t="shared" si="2"/>
        <v>0</v>
      </c>
      <c r="H86" s="128">
        <f t="shared" si="3"/>
        <v>0</v>
      </c>
      <c r="I86" s="129">
        <v>0</v>
      </c>
    </row>
    <row r="87" spans="1:9">
      <c r="A87" s="126">
        <v>151</v>
      </c>
      <c r="B87" s="127">
        <f>PRRAS!C97</f>
        <v>86</v>
      </c>
      <c r="C87" s="127">
        <f>PRRAS!D97</f>
        <v>260110</v>
      </c>
      <c r="D87" s="127">
        <f>PRRAS!E97</f>
        <v>234776</v>
      </c>
      <c r="E87" s="127"/>
      <c r="F87" s="127"/>
      <c r="G87" s="128">
        <f t="shared" si="2"/>
        <v>62750.931999999993</v>
      </c>
      <c r="H87" s="128">
        <f t="shared" si="3"/>
        <v>0</v>
      </c>
      <c r="I87" s="129">
        <v>0</v>
      </c>
    </row>
    <row r="88" spans="1:9">
      <c r="A88" s="126">
        <v>151</v>
      </c>
      <c r="B88" s="127">
        <f>PRRAS!C98</f>
        <v>87</v>
      </c>
      <c r="C88" s="127">
        <f>PRRAS!D98</f>
        <v>0</v>
      </c>
      <c r="D88" s="127">
        <f>PRRAS!E98</f>
        <v>0</v>
      </c>
      <c r="E88" s="127"/>
      <c r="F88" s="127"/>
      <c r="G88" s="128">
        <f t="shared" si="2"/>
        <v>0</v>
      </c>
      <c r="H88" s="128">
        <f t="shared" si="3"/>
        <v>0</v>
      </c>
      <c r="I88" s="129">
        <v>0</v>
      </c>
    </row>
    <row r="89" spans="1:9">
      <c r="A89" s="126">
        <v>151</v>
      </c>
      <c r="B89" s="127">
        <f>PRRAS!C99</f>
        <v>88</v>
      </c>
      <c r="C89" s="127">
        <f>PRRAS!D99</f>
        <v>0</v>
      </c>
      <c r="D89" s="127">
        <f>PRRAS!E99</f>
        <v>0</v>
      </c>
      <c r="E89" s="127"/>
      <c r="F89" s="127"/>
      <c r="G89" s="128">
        <f t="shared" si="2"/>
        <v>0</v>
      </c>
      <c r="H89" s="128">
        <f t="shared" si="3"/>
        <v>0</v>
      </c>
      <c r="I89" s="129">
        <v>0</v>
      </c>
    </row>
    <row r="90" spans="1:9">
      <c r="A90" s="126">
        <v>151</v>
      </c>
      <c r="B90" s="127">
        <f>PRRAS!C100</f>
        <v>89</v>
      </c>
      <c r="C90" s="127">
        <f>PRRAS!D100</f>
        <v>0</v>
      </c>
      <c r="D90" s="127">
        <f>PRRAS!E100</f>
        <v>0</v>
      </c>
      <c r="E90" s="127"/>
      <c r="F90" s="127"/>
      <c r="G90" s="128">
        <f t="shared" si="2"/>
        <v>0</v>
      </c>
      <c r="H90" s="128">
        <f t="shared" si="3"/>
        <v>0</v>
      </c>
      <c r="I90" s="129">
        <v>0</v>
      </c>
    </row>
    <row r="91" spans="1:9">
      <c r="A91" s="126">
        <v>151</v>
      </c>
      <c r="B91" s="127">
        <f>PRRAS!C101</f>
        <v>90</v>
      </c>
      <c r="C91" s="127">
        <f>PRRAS!D101</f>
        <v>0</v>
      </c>
      <c r="D91" s="127">
        <f>PRRAS!E101</f>
        <v>0</v>
      </c>
      <c r="E91" s="127"/>
      <c r="F91" s="127"/>
      <c r="G91" s="128">
        <f t="shared" si="2"/>
        <v>0</v>
      </c>
      <c r="H91" s="128">
        <f t="shared" si="3"/>
        <v>0</v>
      </c>
      <c r="I91" s="129">
        <v>0</v>
      </c>
    </row>
    <row r="92" spans="1:9">
      <c r="A92" s="126">
        <v>151</v>
      </c>
      <c r="B92" s="127">
        <f>PRRAS!C102</f>
        <v>91</v>
      </c>
      <c r="C92" s="127">
        <f>PRRAS!D102</f>
        <v>0</v>
      </c>
      <c r="D92" s="127">
        <f>PRRAS!E102</f>
        <v>0</v>
      </c>
      <c r="E92" s="127"/>
      <c r="F92" s="127"/>
      <c r="G92" s="128">
        <f t="shared" si="2"/>
        <v>0</v>
      </c>
      <c r="H92" s="128">
        <f t="shared" si="3"/>
        <v>0</v>
      </c>
      <c r="I92" s="129">
        <v>0</v>
      </c>
    </row>
    <row r="93" spans="1:9">
      <c r="A93" s="126">
        <v>151</v>
      </c>
      <c r="B93" s="127">
        <f>PRRAS!C103</f>
        <v>92</v>
      </c>
      <c r="C93" s="127">
        <f>PRRAS!D103</f>
        <v>0</v>
      </c>
      <c r="D93" s="127">
        <f>PRRAS!E103</f>
        <v>0</v>
      </c>
      <c r="E93" s="127"/>
      <c r="F93" s="127"/>
      <c r="G93" s="128">
        <f t="shared" si="2"/>
        <v>0</v>
      </c>
      <c r="H93" s="128">
        <f t="shared" si="3"/>
        <v>0</v>
      </c>
      <c r="I93" s="129">
        <v>0</v>
      </c>
    </row>
    <row r="94" spans="1:9">
      <c r="A94" s="126">
        <v>151</v>
      </c>
      <c r="B94" s="127">
        <f>PRRAS!C104</f>
        <v>93</v>
      </c>
      <c r="C94" s="127">
        <f>PRRAS!D104</f>
        <v>0</v>
      </c>
      <c r="D94" s="127">
        <f>PRRAS!E104</f>
        <v>0</v>
      </c>
      <c r="E94" s="127"/>
      <c r="F94" s="127"/>
      <c r="G94" s="128">
        <f t="shared" si="2"/>
        <v>0</v>
      </c>
      <c r="H94" s="128">
        <f t="shared" si="3"/>
        <v>0</v>
      </c>
      <c r="I94" s="129">
        <v>0</v>
      </c>
    </row>
    <row r="95" spans="1:9">
      <c r="A95" s="126">
        <v>151</v>
      </c>
      <c r="B95" s="127">
        <f>PRRAS!C105</f>
        <v>94</v>
      </c>
      <c r="C95" s="127">
        <f>PRRAS!D105</f>
        <v>0</v>
      </c>
      <c r="D95" s="127">
        <f>PRRAS!E105</f>
        <v>0</v>
      </c>
      <c r="E95" s="127"/>
      <c r="F95" s="127"/>
      <c r="G95" s="128">
        <f t="shared" si="2"/>
        <v>0</v>
      </c>
      <c r="H95" s="128">
        <f t="shared" si="3"/>
        <v>0</v>
      </c>
      <c r="I95" s="129">
        <v>0</v>
      </c>
    </row>
    <row r="96" spans="1:9">
      <c r="A96" s="126">
        <v>151</v>
      </c>
      <c r="B96" s="127">
        <f>PRRAS!C106</f>
        <v>95</v>
      </c>
      <c r="C96" s="127">
        <f>PRRAS!D106</f>
        <v>0</v>
      </c>
      <c r="D96" s="127">
        <f>PRRAS!E106</f>
        <v>0</v>
      </c>
      <c r="E96" s="127"/>
      <c r="F96" s="127"/>
      <c r="G96" s="128">
        <f t="shared" si="2"/>
        <v>0</v>
      </c>
      <c r="H96" s="128">
        <f t="shared" si="3"/>
        <v>0</v>
      </c>
      <c r="I96" s="129">
        <v>0</v>
      </c>
    </row>
    <row r="97" spans="1:9">
      <c r="A97" s="126">
        <v>151</v>
      </c>
      <c r="B97" s="127">
        <f>PRRAS!C107</f>
        <v>96</v>
      </c>
      <c r="C97" s="127">
        <f>PRRAS!D107</f>
        <v>0</v>
      </c>
      <c r="D97" s="127">
        <f>PRRAS!E107</f>
        <v>0</v>
      </c>
      <c r="E97" s="127"/>
      <c r="F97" s="127"/>
      <c r="G97" s="128">
        <f t="shared" si="2"/>
        <v>0</v>
      </c>
      <c r="H97" s="128">
        <f t="shared" si="3"/>
        <v>0</v>
      </c>
      <c r="I97" s="129">
        <v>0</v>
      </c>
    </row>
    <row r="98" spans="1:9">
      <c r="A98" s="126">
        <v>151</v>
      </c>
      <c r="B98" s="127">
        <f>PRRAS!C108</f>
        <v>97</v>
      </c>
      <c r="C98" s="127">
        <f>PRRAS!D108</f>
        <v>0</v>
      </c>
      <c r="D98" s="127">
        <f>PRRAS!E108</f>
        <v>0</v>
      </c>
      <c r="E98" s="127"/>
      <c r="F98" s="127"/>
      <c r="G98" s="128">
        <f t="shared" si="2"/>
        <v>0</v>
      </c>
      <c r="H98" s="128">
        <f t="shared" si="3"/>
        <v>0</v>
      </c>
      <c r="I98" s="129">
        <v>0</v>
      </c>
    </row>
    <row r="99" spans="1:9">
      <c r="A99" s="126">
        <v>151</v>
      </c>
      <c r="B99" s="127">
        <f>PRRAS!C109</f>
        <v>98</v>
      </c>
      <c r="C99" s="127">
        <f>PRRAS!D109</f>
        <v>0</v>
      </c>
      <c r="D99" s="127">
        <f>PRRAS!E109</f>
        <v>0</v>
      </c>
      <c r="E99" s="127"/>
      <c r="F99" s="127"/>
      <c r="G99" s="128">
        <f t="shared" si="2"/>
        <v>0</v>
      </c>
      <c r="H99" s="128">
        <f t="shared" si="3"/>
        <v>0</v>
      </c>
      <c r="I99" s="129">
        <v>0</v>
      </c>
    </row>
    <row r="100" spans="1:9">
      <c r="A100" s="126">
        <v>151</v>
      </c>
      <c r="B100" s="127">
        <f>PRRAS!C110</f>
        <v>99</v>
      </c>
      <c r="C100" s="127">
        <f>PRRAS!D110</f>
        <v>0</v>
      </c>
      <c r="D100" s="127">
        <f>PRRAS!E110</f>
        <v>0</v>
      </c>
      <c r="E100" s="127"/>
      <c r="F100" s="127"/>
      <c r="G100" s="128">
        <f t="shared" si="2"/>
        <v>0</v>
      </c>
      <c r="H100" s="128">
        <f t="shared" si="3"/>
        <v>0</v>
      </c>
      <c r="I100" s="129">
        <v>0</v>
      </c>
    </row>
    <row r="101" spans="1:9">
      <c r="A101" s="126">
        <v>151</v>
      </c>
      <c r="B101" s="127">
        <f>PRRAS!C111</f>
        <v>100</v>
      </c>
      <c r="C101" s="127">
        <f>PRRAS!D111</f>
        <v>0</v>
      </c>
      <c r="D101" s="127">
        <f>PRRAS!E111</f>
        <v>0</v>
      </c>
      <c r="E101" s="127"/>
      <c r="F101" s="127"/>
      <c r="G101" s="128">
        <f t="shared" si="2"/>
        <v>0</v>
      </c>
      <c r="H101" s="128">
        <f t="shared" si="3"/>
        <v>0</v>
      </c>
      <c r="I101" s="129">
        <v>0</v>
      </c>
    </row>
    <row r="102" spans="1:9">
      <c r="A102" s="126">
        <v>151</v>
      </c>
      <c r="B102" s="127">
        <f>PRRAS!C112</f>
        <v>101</v>
      </c>
      <c r="C102" s="127">
        <f>PRRAS!D112</f>
        <v>0</v>
      </c>
      <c r="D102" s="127">
        <f>PRRAS!E112</f>
        <v>0</v>
      </c>
      <c r="E102" s="127"/>
      <c r="F102" s="127"/>
      <c r="G102" s="128">
        <f t="shared" si="2"/>
        <v>0</v>
      </c>
      <c r="H102" s="128">
        <f t="shared" si="3"/>
        <v>0</v>
      </c>
      <c r="I102" s="129">
        <v>0</v>
      </c>
    </row>
    <row r="103" spans="1:9">
      <c r="A103" s="126">
        <v>151</v>
      </c>
      <c r="B103" s="127">
        <f>PRRAS!C113</f>
        <v>102</v>
      </c>
      <c r="C103" s="127">
        <f>PRRAS!D113</f>
        <v>2975257</v>
      </c>
      <c r="D103" s="127">
        <f>PRRAS!E113</f>
        <v>2418749</v>
      </c>
      <c r="E103" s="127"/>
      <c r="F103" s="127"/>
      <c r="G103" s="128">
        <f t="shared" si="2"/>
        <v>796901.00999999989</v>
      </c>
      <c r="H103" s="128">
        <f t="shared" si="3"/>
        <v>0</v>
      </c>
      <c r="I103" s="129">
        <v>0</v>
      </c>
    </row>
    <row r="104" spans="1:9">
      <c r="A104" s="126">
        <v>151</v>
      </c>
      <c r="B104" s="127">
        <f>PRRAS!C114</f>
        <v>103</v>
      </c>
      <c r="C104" s="127">
        <f>PRRAS!D114</f>
        <v>1869</v>
      </c>
      <c r="D104" s="127">
        <f>PRRAS!E114</f>
        <v>1978</v>
      </c>
      <c r="E104" s="127"/>
      <c r="F104" s="127"/>
      <c r="G104" s="128">
        <f t="shared" si="2"/>
        <v>599.97500000000002</v>
      </c>
      <c r="H104" s="128">
        <f t="shared" si="3"/>
        <v>0</v>
      </c>
      <c r="I104" s="129">
        <v>0</v>
      </c>
    </row>
    <row r="105" spans="1:9">
      <c r="A105" s="126">
        <v>151</v>
      </c>
      <c r="B105" s="127">
        <f>PRRAS!C115</f>
        <v>104</v>
      </c>
      <c r="C105" s="127">
        <f>PRRAS!D115</f>
        <v>0</v>
      </c>
      <c r="D105" s="127">
        <f>PRRAS!E115</f>
        <v>0</v>
      </c>
      <c r="E105" s="127"/>
      <c r="F105" s="127"/>
      <c r="G105" s="128">
        <f t="shared" si="2"/>
        <v>0</v>
      </c>
      <c r="H105" s="128">
        <f t="shared" si="3"/>
        <v>0</v>
      </c>
      <c r="I105" s="129">
        <v>0</v>
      </c>
    </row>
    <row r="106" spans="1:9">
      <c r="A106" s="126">
        <v>151</v>
      </c>
      <c r="B106" s="127">
        <f>PRRAS!C116</f>
        <v>105</v>
      </c>
      <c r="C106" s="127">
        <f>PRRAS!D116</f>
        <v>1240</v>
      </c>
      <c r="D106" s="127">
        <f>PRRAS!E116</f>
        <v>1610</v>
      </c>
      <c r="E106" s="127"/>
      <c r="F106" s="127"/>
      <c r="G106" s="128">
        <f t="shared" si="2"/>
        <v>468.29999999999995</v>
      </c>
      <c r="H106" s="128">
        <f t="shared" si="3"/>
        <v>0</v>
      </c>
      <c r="I106" s="129">
        <v>0</v>
      </c>
    </row>
    <row r="107" spans="1:9">
      <c r="A107" s="126">
        <v>151</v>
      </c>
      <c r="B107" s="127">
        <f>PRRAS!C117</f>
        <v>106</v>
      </c>
      <c r="C107" s="127">
        <f>PRRAS!D117</f>
        <v>629</v>
      </c>
      <c r="D107" s="127">
        <f>PRRAS!E117</f>
        <v>368</v>
      </c>
      <c r="E107" s="127"/>
      <c r="F107" s="127"/>
      <c r="G107" s="128">
        <f t="shared" si="2"/>
        <v>144.69</v>
      </c>
      <c r="H107" s="128">
        <f t="shared" si="3"/>
        <v>0</v>
      </c>
      <c r="I107" s="129">
        <v>0</v>
      </c>
    </row>
    <row r="108" spans="1:9">
      <c r="A108" s="126">
        <v>151</v>
      </c>
      <c r="B108" s="127">
        <f>PRRAS!C118</f>
        <v>107</v>
      </c>
      <c r="C108" s="127">
        <f>PRRAS!D118</f>
        <v>0</v>
      </c>
      <c r="D108" s="127">
        <f>PRRAS!E118</f>
        <v>0</v>
      </c>
      <c r="E108" s="127"/>
      <c r="F108" s="127"/>
      <c r="G108" s="128">
        <f t="shared" si="2"/>
        <v>0</v>
      </c>
      <c r="H108" s="128">
        <f t="shared" si="3"/>
        <v>0</v>
      </c>
      <c r="I108" s="129">
        <v>0</v>
      </c>
    </row>
    <row r="109" spans="1:9">
      <c r="A109" s="126">
        <v>151</v>
      </c>
      <c r="B109" s="127">
        <f>PRRAS!C119</f>
        <v>108</v>
      </c>
      <c r="C109" s="127">
        <f>PRRAS!D119</f>
        <v>417385</v>
      </c>
      <c r="D109" s="127">
        <f>PRRAS!E119</f>
        <v>644035</v>
      </c>
      <c r="E109" s="127"/>
      <c r="F109" s="127"/>
      <c r="G109" s="128">
        <f t="shared" si="2"/>
        <v>184189.13999999998</v>
      </c>
      <c r="H109" s="128">
        <f t="shared" si="3"/>
        <v>0</v>
      </c>
      <c r="I109" s="129">
        <v>0</v>
      </c>
    </row>
    <row r="110" spans="1:9">
      <c r="A110" s="126">
        <v>151</v>
      </c>
      <c r="B110" s="127">
        <f>PRRAS!C120</f>
        <v>109</v>
      </c>
      <c r="C110" s="127">
        <f>PRRAS!D120</f>
        <v>0</v>
      </c>
      <c r="D110" s="127">
        <f>PRRAS!E120</f>
        <v>0</v>
      </c>
      <c r="E110" s="127"/>
      <c r="F110" s="127"/>
      <c r="G110" s="128">
        <f t="shared" si="2"/>
        <v>0</v>
      </c>
      <c r="H110" s="128">
        <f t="shared" si="3"/>
        <v>0</v>
      </c>
      <c r="I110" s="129">
        <v>0</v>
      </c>
    </row>
    <row r="111" spans="1:9">
      <c r="A111" s="126">
        <v>151</v>
      </c>
      <c r="B111" s="127">
        <f>PRRAS!C121</f>
        <v>110</v>
      </c>
      <c r="C111" s="127">
        <f>PRRAS!D121</f>
        <v>113800</v>
      </c>
      <c r="D111" s="127">
        <f>PRRAS!E121</f>
        <v>356116</v>
      </c>
      <c r="E111" s="127"/>
      <c r="F111" s="127"/>
      <c r="G111" s="128">
        <f t="shared" si="2"/>
        <v>90863.52</v>
      </c>
      <c r="H111" s="128">
        <f t="shared" si="3"/>
        <v>0</v>
      </c>
      <c r="I111" s="129">
        <v>0</v>
      </c>
    </row>
    <row r="112" spans="1:9">
      <c r="A112" s="126">
        <v>151</v>
      </c>
      <c r="B112" s="127">
        <f>PRRAS!C122</f>
        <v>111</v>
      </c>
      <c r="C112" s="127">
        <f>PRRAS!D122</f>
        <v>0</v>
      </c>
      <c r="D112" s="127">
        <f>PRRAS!E122</f>
        <v>0</v>
      </c>
      <c r="E112" s="127"/>
      <c r="F112" s="127"/>
      <c r="G112" s="128">
        <f t="shared" si="2"/>
        <v>0</v>
      </c>
      <c r="H112" s="128">
        <f t="shared" si="3"/>
        <v>0</v>
      </c>
      <c r="I112" s="129">
        <v>0</v>
      </c>
    </row>
    <row r="113" spans="1:9">
      <c r="A113" s="126">
        <v>151</v>
      </c>
      <c r="B113" s="127">
        <f>PRRAS!C123</f>
        <v>112</v>
      </c>
      <c r="C113" s="127">
        <f>PRRAS!D123</f>
        <v>0</v>
      </c>
      <c r="D113" s="127">
        <f>PRRAS!E123</f>
        <v>0</v>
      </c>
      <c r="E113" s="127"/>
      <c r="F113" s="127"/>
      <c r="G113" s="128">
        <f t="shared" si="2"/>
        <v>0</v>
      </c>
      <c r="H113" s="128">
        <f t="shared" si="3"/>
        <v>0</v>
      </c>
      <c r="I113" s="129">
        <v>0</v>
      </c>
    </row>
    <row r="114" spans="1:9">
      <c r="A114" s="126">
        <v>151</v>
      </c>
      <c r="B114" s="127">
        <f>PRRAS!C124</f>
        <v>113</v>
      </c>
      <c r="C114" s="127">
        <f>PRRAS!D124</f>
        <v>303585</v>
      </c>
      <c r="D114" s="127">
        <f>PRRAS!E124</f>
        <v>287919</v>
      </c>
      <c r="E114" s="127"/>
      <c r="F114" s="127"/>
      <c r="G114" s="128">
        <f t="shared" si="2"/>
        <v>99374.798999999999</v>
      </c>
      <c r="H114" s="128">
        <f t="shared" si="3"/>
        <v>0</v>
      </c>
      <c r="I114" s="129">
        <v>0</v>
      </c>
    </row>
    <row r="115" spans="1:9">
      <c r="A115" s="126">
        <v>151</v>
      </c>
      <c r="B115" s="127">
        <f>PRRAS!C125</f>
        <v>114</v>
      </c>
      <c r="C115" s="127">
        <f>PRRAS!D125</f>
        <v>0</v>
      </c>
      <c r="D115" s="127">
        <f>PRRAS!E125</f>
        <v>0</v>
      </c>
      <c r="E115" s="127"/>
      <c r="F115" s="127"/>
      <c r="G115" s="128">
        <f t="shared" si="2"/>
        <v>0</v>
      </c>
      <c r="H115" s="128">
        <f t="shared" si="3"/>
        <v>0</v>
      </c>
      <c r="I115" s="129">
        <v>0</v>
      </c>
    </row>
    <row r="116" spans="1:9">
      <c r="A116" s="126">
        <v>151</v>
      </c>
      <c r="B116" s="127">
        <f>PRRAS!C126</f>
        <v>115</v>
      </c>
      <c r="C116" s="127">
        <f>PRRAS!D126</f>
        <v>0</v>
      </c>
      <c r="D116" s="127">
        <f>PRRAS!E126</f>
        <v>0</v>
      </c>
      <c r="E116" s="127"/>
      <c r="F116" s="127"/>
      <c r="G116" s="128">
        <f t="shared" si="2"/>
        <v>0</v>
      </c>
      <c r="H116" s="128">
        <f t="shared" si="3"/>
        <v>0</v>
      </c>
      <c r="I116" s="129">
        <v>0</v>
      </c>
    </row>
    <row r="117" spans="1:9">
      <c r="A117" s="126">
        <v>151</v>
      </c>
      <c r="B117" s="127">
        <f>PRRAS!C127</f>
        <v>116</v>
      </c>
      <c r="C117" s="127">
        <f>PRRAS!D127</f>
        <v>2556003</v>
      </c>
      <c r="D117" s="127">
        <f>PRRAS!E127</f>
        <v>1772736</v>
      </c>
      <c r="E117" s="127"/>
      <c r="F117" s="127"/>
      <c r="G117" s="128">
        <f t="shared" si="2"/>
        <v>707771.10000000009</v>
      </c>
      <c r="H117" s="128">
        <f t="shared" si="3"/>
        <v>0</v>
      </c>
      <c r="I117" s="129">
        <v>0</v>
      </c>
    </row>
    <row r="118" spans="1:9">
      <c r="A118" s="126">
        <v>151</v>
      </c>
      <c r="B118" s="127">
        <f>PRRAS!C128</f>
        <v>117</v>
      </c>
      <c r="C118" s="127">
        <f>PRRAS!D128</f>
        <v>1891867</v>
      </c>
      <c r="D118" s="127">
        <f>PRRAS!E128</f>
        <v>1200516</v>
      </c>
      <c r="E118" s="127"/>
      <c r="F118" s="127"/>
      <c r="G118" s="128">
        <f t="shared" si="2"/>
        <v>502269.18300000002</v>
      </c>
      <c r="H118" s="128">
        <f t="shared" si="3"/>
        <v>0</v>
      </c>
      <c r="I118" s="129">
        <v>0</v>
      </c>
    </row>
    <row r="119" spans="1:9">
      <c r="A119" s="126">
        <v>151</v>
      </c>
      <c r="B119" s="127">
        <f>PRRAS!C129</f>
        <v>118</v>
      </c>
      <c r="C119" s="127">
        <f>PRRAS!D129</f>
        <v>664136</v>
      </c>
      <c r="D119" s="127">
        <f>PRRAS!E129</f>
        <v>572220</v>
      </c>
      <c r="E119" s="127"/>
      <c r="F119" s="127"/>
      <c r="G119" s="128">
        <f t="shared" si="2"/>
        <v>213411.96799999999</v>
      </c>
      <c r="H119" s="128">
        <f t="shared" si="3"/>
        <v>0</v>
      </c>
      <c r="I119" s="129">
        <v>0</v>
      </c>
    </row>
    <row r="120" spans="1:9">
      <c r="A120" s="126">
        <v>151</v>
      </c>
      <c r="B120" s="127">
        <f>PRRAS!C130</f>
        <v>119</v>
      </c>
      <c r="C120" s="127">
        <f>PRRAS!D130</f>
        <v>0</v>
      </c>
      <c r="D120" s="127">
        <f>PRRAS!E130</f>
        <v>0</v>
      </c>
      <c r="E120" s="127"/>
      <c r="F120" s="127"/>
      <c r="G120" s="128">
        <f t="shared" si="2"/>
        <v>0</v>
      </c>
      <c r="H120" s="128">
        <f t="shared" si="3"/>
        <v>0</v>
      </c>
      <c r="I120" s="129">
        <v>0</v>
      </c>
    </row>
    <row r="121" spans="1:9">
      <c r="A121" s="126">
        <v>151</v>
      </c>
      <c r="B121" s="127">
        <f>PRRAS!C131</f>
        <v>120</v>
      </c>
      <c r="C121" s="127">
        <f>PRRAS!D131</f>
        <v>418304</v>
      </c>
      <c r="D121" s="127">
        <f>PRRAS!E131</f>
        <v>24644</v>
      </c>
      <c r="E121" s="127"/>
      <c r="F121" s="127"/>
      <c r="G121" s="128">
        <f t="shared" si="2"/>
        <v>56111.040000000001</v>
      </c>
      <c r="H121" s="128">
        <f t="shared" si="3"/>
        <v>0</v>
      </c>
      <c r="I121" s="129">
        <v>0</v>
      </c>
    </row>
    <row r="122" spans="1:9">
      <c r="A122" s="126">
        <v>151</v>
      </c>
      <c r="B122" s="127">
        <f>PRRAS!C132</f>
        <v>121</v>
      </c>
      <c r="C122" s="127">
        <f>PRRAS!D132</f>
        <v>415304</v>
      </c>
      <c r="D122" s="127">
        <f>PRRAS!E132</f>
        <v>24644</v>
      </c>
      <c r="E122" s="127"/>
      <c r="F122" s="127"/>
      <c r="G122" s="128">
        <f t="shared" si="2"/>
        <v>56215.631999999998</v>
      </c>
      <c r="H122" s="128">
        <f t="shared" si="3"/>
        <v>0</v>
      </c>
      <c r="I122" s="129">
        <v>0</v>
      </c>
    </row>
    <row r="123" spans="1:9">
      <c r="A123" s="126">
        <v>151</v>
      </c>
      <c r="B123" s="127">
        <f>PRRAS!C133</f>
        <v>122</v>
      </c>
      <c r="C123" s="127">
        <f>PRRAS!D133</f>
        <v>0</v>
      </c>
      <c r="D123" s="127">
        <f>PRRAS!E133</f>
        <v>0</v>
      </c>
      <c r="E123" s="127"/>
      <c r="F123" s="127"/>
      <c r="G123" s="128">
        <f t="shared" si="2"/>
        <v>0</v>
      </c>
      <c r="H123" s="128">
        <f t="shared" si="3"/>
        <v>0</v>
      </c>
      <c r="I123" s="129">
        <v>0</v>
      </c>
    </row>
    <row r="124" spans="1:9">
      <c r="A124" s="126">
        <v>151</v>
      </c>
      <c r="B124" s="127">
        <f>PRRAS!C134</f>
        <v>123</v>
      </c>
      <c r="C124" s="127">
        <f>PRRAS!D134</f>
        <v>415304</v>
      </c>
      <c r="D124" s="127">
        <f>PRRAS!E134</f>
        <v>24644</v>
      </c>
      <c r="E124" s="127"/>
      <c r="F124" s="127"/>
      <c r="G124" s="128">
        <f t="shared" si="2"/>
        <v>57144.815999999999</v>
      </c>
      <c r="H124" s="128">
        <f t="shared" si="3"/>
        <v>0</v>
      </c>
      <c r="I124" s="129">
        <v>0</v>
      </c>
    </row>
    <row r="125" spans="1:9">
      <c r="A125" s="126">
        <v>151</v>
      </c>
      <c r="B125" s="127">
        <f>PRRAS!C135</f>
        <v>124</v>
      </c>
      <c r="C125" s="127">
        <f>PRRAS!D135</f>
        <v>3000</v>
      </c>
      <c r="D125" s="127">
        <f>PRRAS!E135</f>
        <v>0</v>
      </c>
      <c r="E125" s="127"/>
      <c r="F125" s="127"/>
      <c r="G125" s="128">
        <f t="shared" si="2"/>
        <v>372</v>
      </c>
      <c r="H125" s="128">
        <f t="shared" si="3"/>
        <v>0</v>
      </c>
      <c r="I125" s="129">
        <v>0</v>
      </c>
    </row>
    <row r="126" spans="1:9">
      <c r="A126" s="126">
        <v>151</v>
      </c>
      <c r="B126" s="127">
        <f>PRRAS!C136</f>
        <v>125</v>
      </c>
      <c r="C126" s="127">
        <f>PRRAS!D136</f>
        <v>3000</v>
      </c>
      <c r="D126" s="127">
        <f>PRRAS!E136</f>
        <v>0</v>
      </c>
      <c r="E126" s="127"/>
      <c r="F126" s="127"/>
      <c r="G126" s="128">
        <f t="shared" si="2"/>
        <v>375</v>
      </c>
      <c r="H126" s="128">
        <f t="shared" si="3"/>
        <v>0</v>
      </c>
      <c r="I126" s="129">
        <v>0</v>
      </c>
    </row>
    <row r="127" spans="1:9">
      <c r="A127" s="126">
        <v>151</v>
      </c>
      <c r="B127" s="127">
        <f>PRRAS!C137</f>
        <v>126</v>
      </c>
      <c r="C127" s="127">
        <f>PRRAS!D137</f>
        <v>0</v>
      </c>
      <c r="D127" s="127">
        <f>PRRAS!E137</f>
        <v>0</v>
      </c>
      <c r="E127" s="127"/>
      <c r="F127" s="127"/>
      <c r="G127" s="128">
        <f t="shared" si="2"/>
        <v>0</v>
      </c>
      <c r="H127" s="128">
        <f t="shared" si="3"/>
        <v>0</v>
      </c>
      <c r="I127" s="129">
        <v>0</v>
      </c>
    </row>
    <row r="128" spans="1:9">
      <c r="A128" s="126">
        <v>151</v>
      </c>
      <c r="B128" s="127">
        <f>PRRAS!C138</f>
        <v>127</v>
      </c>
      <c r="C128" s="127">
        <f>PRRAS!D138</f>
        <v>0</v>
      </c>
      <c r="D128" s="127">
        <f>PRRAS!E138</f>
        <v>0</v>
      </c>
      <c r="E128" s="127"/>
      <c r="F128" s="127"/>
      <c r="G128" s="128">
        <f t="shared" si="2"/>
        <v>0</v>
      </c>
      <c r="H128" s="128">
        <f t="shared" si="3"/>
        <v>0</v>
      </c>
      <c r="I128" s="129">
        <v>0</v>
      </c>
    </row>
    <row r="129" spans="1:9">
      <c r="A129" s="126">
        <v>151</v>
      </c>
      <c r="B129" s="127">
        <f>PRRAS!C139</f>
        <v>128</v>
      </c>
      <c r="C129" s="127">
        <f>PRRAS!D139</f>
        <v>0</v>
      </c>
      <c r="D129" s="127">
        <f>PRRAS!E139</f>
        <v>0</v>
      </c>
      <c r="E129" s="127"/>
      <c r="F129" s="127"/>
      <c r="G129" s="128">
        <f t="shared" si="2"/>
        <v>0</v>
      </c>
      <c r="H129" s="128">
        <f t="shared" si="3"/>
        <v>0</v>
      </c>
      <c r="I129" s="129">
        <v>0</v>
      </c>
    </row>
    <row r="130" spans="1:9">
      <c r="A130" s="126">
        <v>151</v>
      </c>
      <c r="B130" s="127">
        <f>PRRAS!C140</f>
        <v>129</v>
      </c>
      <c r="C130" s="127">
        <f>PRRAS!D140</f>
        <v>0</v>
      </c>
      <c r="D130" s="127">
        <f>PRRAS!E140</f>
        <v>0</v>
      </c>
      <c r="E130" s="127"/>
      <c r="F130" s="127"/>
      <c r="G130" s="128">
        <f t="shared" si="2"/>
        <v>0</v>
      </c>
      <c r="H130" s="128">
        <f t="shared" si="3"/>
        <v>0</v>
      </c>
      <c r="I130" s="129">
        <v>0</v>
      </c>
    </row>
    <row r="131" spans="1:9">
      <c r="A131" s="126">
        <v>151</v>
      </c>
      <c r="B131" s="127">
        <f>PRRAS!C141</f>
        <v>130</v>
      </c>
      <c r="C131" s="127">
        <f>PRRAS!D141</f>
        <v>0</v>
      </c>
      <c r="D131" s="127">
        <f>PRRAS!E141</f>
        <v>0</v>
      </c>
      <c r="E131" s="127"/>
      <c r="F131" s="127"/>
      <c r="G131" s="128">
        <f t="shared" si="2"/>
        <v>0</v>
      </c>
      <c r="H131" s="128">
        <f t="shared" si="3"/>
        <v>0</v>
      </c>
      <c r="I131" s="129">
        <v>0</v>
      </c>
    </row>
    <row r="132" spans="1:9">
      <c r="A132" s="126">
        <v>151</v>
      </c>
      <c r="B132" s="127">
        <f>PRRAS!C142</f>
        <v>131</v>
      </c>
      <c r="C132" s="127">
        <f>PRRAS!D142</f>
        <v>0</v>
      </c>
      <c r="D132" s="127">
        <f>PRRAS!E142</f>
        <v>0</v>
      </c>
      <c r="E132" s="127"/>
      <c r="F132" s="127"/>
      <c r="G132" s="128">
        <f t="shared" si="2"/>
        <v>0</v>
      </c>
      <c r="H132" s="128">
        <f t="shared" si="3"/>
        <v>0</v>
      </c>
      <c r="I132" s="129">
        <v>0</v>
      </c>
    </row>
    <row r="133" spans="1:9">
      <c r="A133" s="126">
        <v>151</v>
      </c>
      <c r="B133" s="127">
        <f>PRRAS!C143</f>
        <v>132</v>
      </c>
      <c r="C133" s="127">
        <f>PRRAS!D143</f>
        <v>0</v>
      </c>
      <c r="D133" s="127">
        <f>PRRAS!E143</f>
        <v>0</v>
      </c>
      <c r="E133" s="127"/>
      <c r="F133" s="127"/>
      <c r="G133" s="128">
        <f t="shared" si="2"/>
        <v>0</v>
      </c>
      <c r="H133" s="128">
        <f t="shared" si="3"/>
        <v>0</v>
      </c>
      <c r="I133" s="129">
        <v>0</v>
      </c>
    </row>
    <row r="134" spans="1:9">
      <c r="A134" s="126">
        <v>151</v>
      </c>
      <c r="B134" s="127">
        <f>PRRAS!C144</f>
        <v>133</v>
      </c>
      <c r="C134" s="127">
        <f>PRRAS!D144</f>
        <v>0</v>
      </c>
      <c r="D134" s="127">
        <f>PRRAS!E144</f>
        <v>0</v>
      </c>
      <c r="E134" s="127"/>
      <c r="F134" s="127"/>
      <c r="G134" s="128">
        <f t="shared" si="2"/>
        <v>0</v>
      </c>
      <c r="H134" s="128">
        <f t="shared" si="3"/>
        <v>0</v>
      </c>
      <c r="I134" s="129">
        <v>0</v>
      </c>
    </row>
    <row r="135" spans="1:9">
      <c r="A135" s="126">
        <v>151</v>
      </c>
      <c r="B135" s="127">
        <f>PRRAS!C145</f>
        <v>134</v>
      </c>
      <c r="C135" s="127">
        <f>PRRAS!D145</f>
        <v>1415621</v>
      </c>
      <c r="D135" s="127">
        <f>PRRAS!E145</f>
        <v>1037316</v>
      </c>
      <c r="E135" s="127"/>
      <c r="F135" s="127"/>
      <c r="G135" s="128">
        <f t="shared" ref="G135:G198" si="4">(B135/1000)*(C135*1+D135*2)</f>
        <v>467693.902</v>
      </c>
      <c r="H135" s="128">
        <f t="shared" ref="H135:H198" si="5">ABS(C135-ROUND(C135,0))+ABS(D135-ROUND(D135,0))</f>
        <v>0</v>
      </c>
      <c r="I135" s="129">
        <v>0</v>
      </c>
    </row>
    <row r="136" spans="1:9">
      <c r="A136" s="126">
        <v>151</v>
      </c>
      <c r="B136" s="127">
        <f>PRRAS!C146</f>
        <v>135</v>
      </c>
      <c r="C136" s="127">
        <f>PRRAS!D146</f>
        <v>28611</v>
      </c>
      <c r="D136" s="127">
        <f>PRRAS!E146</f>
        <v>4750</v>
      </c>
      <c r="E136" s="127"/>
      <c r="F136" s="127"/>
      <c r="G136" s="128">
        <f t="shared" si="4"/>
        <v>5144.9850000000006</v>
      </c>
      <c r="H136" s="128">
        <f t="shared" si="5"/>
        <v>0</v>
      </c>
      <c r="I136" s="129">
        <v>0</v>
      </c>
    </row>
    <row r="137" spans="1:9">
      <c r="A137" s="126">
        <v>151</v>
      </c>
      <c r="B137" s="127">
        <f>PRRAS!C147</f>
        <v>136</v>
      </c>
      <c r="C137" s="127">
        <f>PRRAS!D147</f>
        <v>0</v>
      </c>
      <c r="D137" s="127">
        <f>PRRAS!E147</f>
        <v>0</v>
      </c>
      <c r="E137" s="127"/>
      <c r="F137" s="127"/>
      <c r="G137" s="128">
        <f t="shared" si="4"/>
        <v>0</v>
      </c>
      <c r="H137" s="128">
        <f t="shared" si="5"/>
        <v>0</v>
      </c>
      <c r="I137" s="129">
        <v>0</v>
      </c>
    </row>
    <row r="138" spans="1:9">
      <c r="A138" s="126">
        <v>151</v>
      </c>
      <c r="B138" s="127">
        <f>PRRAS!C148</f>
        <v>137</v>
      </c>
      <c r="C138" s="127">
        <f>PRRAS!D148</f>
        <v>0</v>
      </c>
      <c r="D138" s="127">
        <f>PRRAS!E148</f>
        <v>0</v>
      </c>
      <c r="E138" s="127"/>
      <c r="F138" s="127"/>
      <c r="G138" s="128">
        <f t="shared" si="4"/>
        <v>0</v>
      </c>
      <c r="H138" s="128">
        <f t="shared" si="5"/>
        <v>0</v>
      </c>
      <c r="I138" s="129">
        <v>0</v>
      </c>
    </row>
    <row r="139" spans="1:9">
      <c r="A139" s="126">
        <v>151</v>
      </c>
      <c r="B139" s="127">
        <f>PRRAS!C149</f>
        <v>138</v>
      </c>
      <c r="C139" s="127">
        <f>PRRAS!D149</f>
        <v>0</v>
      </c>
      <c r="D139" s="127">
        <f>PRRAS!E149</f>
        <v>0</v>
      </c>
      <c r="E139" s="127"/>
      <c r="F139" s="127"/>
      <c r="G139" s="128">
        <f t="shared" si="4"/>
        <v>0</v>
      </c>
      <c r="H139" s="128">
        <f t="shared" si="5"/>
        <v>0</v>
      </c>
      <c r="I139" s="129">
        <v>0</v>
      </c>
    </row>
    <row r="140" spans="1:9">
      <c r="A140" s="126">
        <v>151</v>
      </c>
      <c r="B140" s="127">
        <f>PRRAS!C150</f>
        <v>139</v>
      </c>
      <c r="C140" s="127">
        <f>PRRAS!D150</f>
        <v>0</v>
      </c>
      <c r="D140" s="127">
        <f>PRRAS!E150</f>
        <v>0</v>
      </c>
      <c r="E140" s="127"/>
      <c r="F140" s="127"/>
      <c r="G140" s="128">
        <f t="shared" si="4"/>
        <v>0</v>
      </c>
      <c r="H140" s="128">
        <f t="shared" si="5"/>
        <v>0</v>
      </c>
      <c r="I140" s="129">
        <v>0</v>
      </c>
    </row>
    <row r="141" spans="1:9">
      <c r="A141" s="126">
        <v>151</v>
      </c>
      <c r="B141" s="127">
        <f>PRRAS!C151</f>
        <v>140</v>
      </c>
      <c r="C141" s="127">
        <f>PRRAS!D151</f>
        <v>0</v>
      </c>
      <c r="D141" s="127">
        <f>PRRAS!E151</f>
        <v>1750</v>
      </c>
      <c r="E141" s="127"/>
      <c r="F141" s="127"/>
      <c r="G141" s="128">
        <f t="shared" si="4"/>
        <v>490.00000000000006</v>
      </c>
      <c r="H141" s="128">
        <f t="shared" si="5"/>
        <v>0</v>
      </c>
      <c r="I141" s="129">
        <v>0</v>
      </c>
    </row>
    <row r="142" spans="1:9">
      <c r="A142" s="126">
        <v>151</v>
      </c>
      <c r="B142" s="127">
        <f>PRRAS!C152</f>
        <v>141</v>
      </c>
      <c r="C142" s="127">
        <f>PRRAS!D152</f>
        <v>0</v>
      </c>
      <c r="D142" s="127">
        <f>PRRAS!E152</f>
        <v>0</v>
      </c>
      <c r="E142" s="127"/>
      <c r="F142" s="127"/>
      <c r="G142" s="128">
        <f t="shared" si="4"/>
        <v>0</v>
      </c>
      <c r="H142" s="128">
        <f t="shared" si="5"/>
        <v>0</v>
      </c>
      <c r="I142" s="129">
        <v>0</v>
      </c>
    </row>
    <row r="143" spans="1:9">
      <c r="A143" s="126">
        <v>151</v>
      </c>
      <c r="B143" s="127">
        <f>PRRAS!C153</f>
        <v>142</v>
      </c>
      <c r="C143" s="127">
        <f>PRRAS!D153</f>
        <v>0</v>
      </c>
      <c r="D143" s="127">
        <f>PRRAS!E153</f>
        <v>0</v>
      </c>
      <c r="E143" s="127"/>
      <c r="F143" s="127"/>
      <c r="G143" s="128">
        <f t="shared" si="4"/>
        <v>0</v>
      </c>
      <c r="H143" s="128">
        <f t="shared" si="5"/>
        <v>0</v>
      </c>
      <c r="I143" s="129">
        <v>0</v>
      </c>
    </row>
    <row r="144" spans="1:9">
      <c r="A144" s="126">
        <v>151</v>
      </c>
      <c r="B144" s="127">
        <f>PRRAS!C154</f>
        <v>143</v>
      </c>
      <c r="C144" s="127">
        <f>PRRAS!D154</f>
        <v>0</v>
      </c>
      <c r="D144" s="127">
        <f>PRRAS!E154</f>
        <v>0</v>
      </c>
      <c r="E144" s="127"/>
      <c r="F144" s="127"/>
      <c r="G144" s="128">
        <f t="shared" si="4"/>
        <v>0</v>
      </c>
      <c r="H144" s="128">
        <f t="shared" si="5"/>
        <v>0</v>
      </c>
      <c r="I144" s="129">
        <v>0</v>
      </c>
    </row>
    <row r="145" spans="1:9">
      <c r="A145" s="126">
        <v>151</v>
      </c>
      <c r="B145" s="127">
        <f>PRRAS!C155</f>
        <v>144</v>
      </c>
      <c r="C145" s="127">
        <f>PRRAS!D155</f>
        <v>28611</v>
      </c>
      <c r="D145" s="127">
        <f>PRRAS!E155</f>
        <v>3000</v>
      </c>
      <c r="E145" s="127"/>
      <c r="F145" s="127"/>
      <c r="G145" s="128">
        <f t="shared" si="4"/>
        <v>4983.9839999999995</v>
      </c>
      <c r="H145" s="128">
        <f t="shared" si="5"/>
        <v>0</v>
      </c>
      <c r="I145" s="129">
        <v>0</v>
      </c>
    </row>
    <row r="146" spans="1:9">
      <c r="A146" s="126">
        <v>151</v>
      </c>
      <c r="B146" s="127">
        <f>PRRAS!C156</f>
        <v>145</v>
      </c>
      <c r="C146" s="127">
        <f>PRRAS!D156</f>
        <v>1387010</v>
      </c>
      <c r="D146" s="127">
        <f>PRRAS!E156</f>
        <v>1032566</v>
      </c>
      <c r="E146" s="127"/>
      <c r="F146" s="127"/>
      <c r="G146" s="128">
        <f t="shared" si="4"/>
        <v>500560.58999999997</v>
      </c>
      <c r="H146" s="128">
        <f t="shared" si="5"/>
        <v>0</v>
      </c>
      <c r="I146" s="129">
        <v>0</v>
      </c>
    </row>
    <row r="147" spans="1:9">
      <c r="A147" s="126">
        <v>151</v>
      </c>
      <c r="B147" s="127">
        <f>PRRAS!C157</f>
        <v>146</v>
      </c>
      <c r="C147" s="127">
        <f>PRRAS!D157</f>
        <v>1387010</v>
      </c>
      <c r="D147" s="127">
        <f>PRRAS!E157</f>
        <v>1032566</v>
      </c>
      <c r="E147" s="127"/>
      <c r="F147" s="127"/>
      <c r="G147" s="128">
        <f t="shared" si="4"/>
        <v>504012.73199999996</v>
      </c>
      <c r="H147" s="128">
        <f t="shared" si="5"/>
        <v>0</v>
      </c>
      <c r="I147" s="129">
        <v>0</v>
      </c>
    </row>
    <row r="148" spans="1:9">
      <c r="A148" s="126">
        <v>151</v>
      </c>
      <c r="B148" s="127">
        <f>PRRAS!C158</f>
        <v>147</v>
      </c>
      <c r="C148" s="127">
        <f>PRRAS!D158</f>
        <v>4907041</v>
      </c>
      <c r="D148" s="127">
        <f>PRRAS!E158</f>
        <v>5241101</v>
      </c>
      <c r="E148" s="127"/>
      <c r="F148" s="127"/>
      <c r="G148" s="128">
        <f t="shared" si="4"/>
        <v>2262218.7209999999</v>
      </c>
      <c r="H148" s="128">
        <f t="shared" si="5"/>
        <v>0</v>
      </c>
      <c r="I148" s="129">
        <v>0</v>
      </c>
    </row>
    <row r="149" spans="1:9">
      <c r="A149" s="126">
        <v>151</v>
      </c>
      <c r="B149" s="127">
        <f>PRRAS!C159</f>
        <v>148</v>
      </c>
      <c r="C149" s="127">
        <f>PRRAS!D159</f>
        <v>1756132</v>
      </c>
      <c r="D149" s="127">
        <f>PRRAS!E159</f>
        <v>1356019</v>
      </c>
      <c r="E149" s="127"/>
      <c r="F149" s="127"/>
      <c r="G149" s="128">
        <f t="shared" si="4"/>
        <v>661289.15999999992</v>
      </c>
      <c r="H149" s="128">
        <f t="shared" si="5"/>
        <v>0</v>
      </c>
      <c r="I149" s="129">
        <v>0</v>
      </c>
    </row>
    <row r="150" spans="1:9">
      <c r="A150" s="126">
        <v>151</v>
      </c>
      <c r="B150" s="127">
        <f>PRRAS!C160</f>
        <v>149</v>
      </c>
      <c r="C150" s="127">
        <f>PRRAS!D160</f>
        <v>1196468</v>
      </c>
      <c r="D150" s="127">
        <f>PRRAS!E160</f>
        <v>907565</v>
      </c>
      <c r="E150" s="127"/>
      <c r="F150" s="127"/>
      <c r="G150" s="128">
        <f t="shared" si="4"/>
        <v>448728.10199999996</v>
      </c>
      <c r="H150" s="128">
        <f t="shared" si="5"/>
        <v>0</v>
      </c>
      <c r="I150" s="129">
        <v>0</v>
      </c>
    </row>
    <row r="151" spans="1:9">
      <c r="A151" s="126">
        <v>151</v>
      </c>
      <c r="B151" s="127">
        <f>PRRAS!C161</f>
        <v>150</v>
      </c>
      <c r="C151" s="127">
        <f>PRRAS!D161</f>
        <v>1196468</v>
      </c>
      <c r="D151" s="127">
        <f>PRRAS!E161</f>
        <v>907565</v>
      </c>
      <c r="E151" s="127"/>
      <c r="F151" s="127"/>
      <c r="G151" s="128">
        <f t="shared" si="4"/>
        <v>451739.7</v>
      </c>
      <c r="H151" s="128">
        <f t="shared" si="5"/>
        <v>0</v>
      </c>
      <c r="I151" s="129">
        <v>0</v>
      </c>
    </row>
    <row r="152" spans="1:9">
      <c r="A152" s="126">
        <v>151</v>
      </c>
      <c r="B152" s="127">
        <f>PRRAS!C162</f>
        <v>151</v>
      </c>
      <c r="C152" s="127">
        <f>PRRAS!D162</f>
        <v>0</v>
      </c>
      <c r="D152" s="127">
        <f>PRRAS!E162</f>
        <v>0</v>
      </c>
      <c r="E152" s="127"/>
      <c r="F152" s="127"/>
      <c r="G152" s="128">
        <f t="shared" si="4"/>
        <v>0</v>
      </c>
      <c r="H152" s="128">
        <f t="shared" si="5"/>
        <v>0</v>
      </c>
      <c r="I152" s="129">
        <v>0</v>
      </c>
    </row>
    <row r="153" spans="1:9">
      <c r="A153" s="126">
        <v>151</v>
      </c>
      <c r="B153" s="127">
        <f>PRRAS!C163</f>
        <v>152</v>
      </c>
      <c r="C153" s="127">
        <f>PRRAS!D163</f>
        <v>0</v>
      </c>
      <c r="D153" s="127">
        <f>PRRAS!E163</f>
        <v>0</v>
      </c>
      <c r="E153" s="127"/>
      <c r="F153" s="127"/>
      <c r="G153" s="128">
        <f t="shared" si="4"/>
        <v>0</v>
      </c>
      <c r="H153" s="128">
        <f t="shared" si="5"/>
        <v>0</v>
      </c>
      <c r="I153" s="129">
        <v>0</v>
      </c>
    </row>
    <row r="154" spans="1:9">
      <c r="A154" s="126">
        <v>151</v>
      </c>
      <c r="B154" s="127">
        <f>PRRAS!C164</f>
        <v>153</v>
      </c>
      <c r="C154" s="127">
        <f>PRRAS!D164</f>
        <v>0</v>
      </c>
      <c r="D154" s="127">
        <f>PRRAS!E164</f>
        <v>0</v>
      </c>
      <c r="E154" s="127"/>
      <c r="F154" s="127"/>
      <c r="G154" s="128">
        <f t="shared" si="4"/>
        <v>0</v>
      </c>
      <c r="H154" s="128">
        <f t="shared" si="5"/>
        <v>0</v>
      </c>
      <c r="I154" s="129">
        <v>0</v>
      </c>
    </row>
    <row r="155" spans="1:9">
      <c r="A155" s="126">
        <v>151</v>
      </c>
      <c r="B155" s="127">
        <f>PRRAS!C165</f>
        <v>154</v>
      </c>
      <c r="C155" s="127">
        <f>PRRAS!D165</f>
        <v>19650</v>
      </c>
      <c r="D155" s="127">
        <f>PRRAS!E165</f>
        <v>26981</v>
      </c>
      <c r="E155" s="127"/>
      <c r="F155" s="127"/>
      <c r="G155" s="128">
        <f t="shared" si="4"/>
        <v>11336.248</v>
      </c>
      <c r="H155" s="128">
        <f t="shared" si="5"/>
        <v>0</v>
      </c>
      <c r="I155" s="129">
        <v>0</v>
      </c>
    </row>
    <row r="156" spans="1:9">
      <c r="A156" s="126">
        <v>151</v>
      </c>
      <c r="B156" s="127">
        <f>PRRAS!C166</f>
        <v>155</v>
      </c>
      <c r="C156" s="127">
        <f>PRRAS!D166</f>
        <v>19650</v>
      </c>
      <c r="D156" s="127">
        <f>PRRAS!E166</f>
        <v>26981</v>
      </c>
      <c r="E156" s="127"/>
      <c r="F156" s="127"/>
      <c r="G156" s="128">
        <f t="shared" si="4"/>
        <v>11409.86</v>
      </c>
      <c r="H156" s="128">
        <f t="shared" si="5"/>
        <v>0</v>
      </c>
      <c r="I156" s="129">
        <v>0</v>
      </c>
    </row>
    <row r="157" spans="1:9">
      <c r="A157" s="126">
        <v>151</v>
      </c>
      <c r="B157" s="127">
        <f>PRRAS!C167</f>
        <v>156</v>
      </c>
      <c r="C157" s="127">
        <f>PRRAS!D167</f>
        <v>540014</v>
      </c>
      <c r="D157" s="127">
        <f>PRRAS!E167</f>
        <v>421473</v>
      </c>
      <c r="E157" s="127"/>
      <c r="F157" s="127"/>
      <c r="G157" s="128">
        <f t="shared" si="4"/>
        <v>215741.76</v>
      </c>
      <c r="H157" s="128">
        <f t="shared" si="5"/>
        <v>0</v>
      </c>
      <c r="I157" s="129">
        <v>0</v>
      </c>
    </row>
    <row r="158" spans="1:9">
      <c r="A158" s="126">
        <v>151</v>
      </c>
      <c r="B158" s="127">
        <f>PRRAS!C168</f>
        <v>157</v>
      </c>
      <c r="C158" s="127">
        <f>PRRAS!D168</f>
        <v>298867</v>
      </c>
      <c r="D158" s="127">
        <f>PRRAS!E168</f>
        <v>226110</v>
      </c>
      <c r="E158" s="127"/>
      <c r="F158" s="127"/>
      <c r="G158" s="128">
        <f t="shared" si="4"/>
        <v>117920.659</v>
      </c>
      <c r="H158" s="128">
        <f t="shared" si="5"/>
        <v>0</v>
      </c>
      <c r="I158" s="129">
        <v>0</v>
      </c>
    </row>
    <row r="159" spans="1:9">
      <c r="A159" s="126">
        <v>151</v>
      </c>
      <c r="B159" s="127">
        <f>PRRAS!C169</f>
        <v>158</v>
      </c>
      <c r="C159" s="127">
        <f>PRRAS!D169</f>
        <v>231622</v>
      </c>
      <c r="D159" s="127">
        <f>PRRAS!E169</f>
        <v>175477</v>
      </c>
      <c r="E159" s="127"/>
      <c r="F159" s="127"/>
      <c r="G159" s="128">
        <f t="shared" si="4"/>
        <v>92047.008000000002</v>
      </c>
      <c r="H159" s="128">
        <f t="shared" si="5"/>
        <v>0</v>
      </c>
      <c r="I159" s="129">
        <v>0</v>
      </c>
    </row>
    <row r="160" spans="1:9">
      <c r="A160" s="126">
        <v>151</v>
      </c>
      <c r="B160" s="127">
        <f>PRRAS!C170</f>
        <v>159</v>
      </c>
      <c r="C160" s="127">
        <f>PRRAS!D170</f>
        <v>9525</v>
      </c>
      <c r="D160" s="127">
        <f>PRRAS!E170</f>
        <v>19886</v>
      </c>
      <c r="E160" s="127"/>
      <c r="F160" s="127"/>
      <c r="G160" s="128">
        <f t="shared" si="4"/>
        <v>7838.223</v>
      </c>
      <c r="H160" s="128">
        <f t="shared" si="5"/>
        <v>0</v>
      </c>
      <c r="I160" s="129">
        <v>0</v>
      </c>
    </row>
    <row r="161" spans="1:9">
      <c r="A161" s="126">
        <v>151</v>
      </c>
      <c r="B161" s="127">
        <f>PRRAS!C171</f>
        <v>160</v>
      </c>
      <c r="C161" s="127">
        <f>PRRAS!D171</f>
        <v>2405885</v>
      </c>
      <c r="D161" s="127">
        <f>PRRAS!E171</f>
        <v>2723467</v>
      </c>
      <c r="E161" s="127"/>
      <c r="F161" s="127"/>
      <c r="G161" s="128">
        <f t="shared" si="4"/>
        <v>1256451.04</v>
      </c>
      <c r="H161" s="128">
        <f t="shared" si="5"/>
        <v>0</v>
      </c>
      <c r="I161" s="129">
        <v>0</v>
      </c>
    </row>
    <row r="162" spans="1:9">
      <c r="A162" s="126">
        <v>151</v>
      </c>
      <c r="B162" s="127">
        <f>PRRAS!C172</f>
        <v>161</v>
      </c>
      <c r="C162" s="127">
        <f>PRRAS!D172</f>
        <v>92907</v>
      </c>
      <c r="D162" s="127">
        <f>PRRAS!E172</f>
        <v>98481</v>
      </c>
      <c r="E162" s="127"/>
      <c r="F162" s="127"/>
      <c r="G162" s="128">
        <f t="shared" si="4"/>
        <v>46668.909</v>
      </c>
      <c r="H162" s="128">
        <f t="shared" si="5"/>
        <v>0</v>
      </c>
      <c r="I162" s="129">
        <v>0</v>
      </c>
    </row>
    <row r="163" spans="1:9">
      <c r="A163" s="126">
        <v>151</v>
      </c>
      <c r="B163" s="127">
        <f>PRRAS!C173</f>
        <v>162</v>
      </c>
      <c r="C163" s="127">
        <f>PRRAS!D173</f>
        <v>4920</v>
      </c>
      <c r="D163" s="127">
        <f>PRRAS!E173</f>
        <v>18464</v>
      </c>
      <c r="E163" s="127"/>
      <c r="F163" s="127"/>
      <c r="G163" s="128">
        <f t="shared" si="4"/>
        <v>6779.3760000000002</v>
      </c>
      <c r="H163" s="128">
        <f t="shared" si="5"/>
        <v>0</v>
      </c>
      <c r="I163" s="129">
        <v>0</v>
      </c>
    </row>
    <row r="164" spans="1:9">
      <c r="A164" s="126">
        <v>151</v>
      </c>
      <c r="B164" s="127">
        <f>PRRAS!C174</f>
        <v>163</v>
      </c>
      <c r="C164" s="127">
        <f>PRRAS!D174</f>
        <v>68616</v>
      </c>
      <c r="D164" s="127">
        <f>PRRAS!E174</f>
        <v>52165</v>
      </c>
      <c r="E164" s="127"/>
      <c r="F164" s="127"/>
      <c r="G164" s="128">
        <f t="shared" si="4"/>
        <v>28190.198</v>
      </c>
      <c r="H164" s="128">
        <f t="shared" si="5"/>
        <v>0</v>
      </c>
      <c r="I164" s="129">
        <v>0</v>
      </c>
    </row>
    <row r="165" spans="1:9">
      <c r="A165" s="126">
        <v>151</v>
      </c>
      <c r="B165" s="127">
        <f>PRRAS!C175</f>
        <v>164</v>
      </c>
      <c r="C165" s="127">
        <f>PRRAS!D175</f>
        <v>10650</v>
      </c>
      <c r="D165" s="127">
        <f>PRRAS!E175</f>
        <v>19359</v>
      </c>
      <c r="E165" s="127"/>
      <c r="F165" s="127"/>
      <c r="G165" s="128">
        <f t="shared" si="4"/>
        <v>8096.3520000000008</v>
      </c>
      <c r="H165" s="128">
        <f t="shared" si="5"/>
        <v>0</v>
      </c>
      <c r="I165" s="129">
        <v>0</v>
      </c>
    </row>
    <row r="166" spans="1:9">
      <c r="A166" s="126">
        <v>151</v>
      </c>
      <c r="B166" s="127">
        <f>PRRAS!C176</f>
        <v>165</v>
      </c>
      <c r="C166" s="127">
        <f>PRRAS!D176</f>
        <v>8721</v>
      </c>
      <c r="D166" s="127">
        <f>PRRAS!E176</f>
        <v>8493</v>
      </c>
      <c r="E166" s="127"/>
      <c r="F166" s="127"/>
      <c r="G166" s="128">
        <f t="shared" si="4"/>
        <v>4241.6549999999997</v>
      </c>
      <c r="H166" s="128">
        <f t="shared" si="5"/>
        <v>0</v>
      </c>
      <c r="I166" s="129">
        <v>0</v>
      </c>
    </row>
    <row r="167" spans="1:9">
      <c r="A167" s="126">
        <v>151</v>
      </c>
      <c r="B167" s="127">
        <f>PRRAS!C177</f>
        <v>166</v>
      </c>
      <c r="C167" s="127">
        <f>PRRAS!D177</f>
        <v>770757</v>
      </c>
      <c r="D167" s="127">
        <f>PRRAS!E177</f>
        <v>669535</v>
      </c>
      <c r="E167" s="127"/>
      <c r="F167" s="127"/>
      <c r="G167" s="128">
        <f t="shared" si="4"/>
        <v>350231.28200000001</v>
      </c>
      <c r="H167" s="128">
        <f t="shared" si="5"/>
        <v>0</v>
      </c>
      <c r="I167" s="129">
        <v>0</v>
      </c>
    </row>
    <row r="168" spans="1:9">
      <c r="A168" s="126">
        <v>151</v>
      </c>
      <c r="B168" s="127">
        <f>PRRAS!C178</f>
        <v>167</v>
      </c>
      <c r="C168" s="127">
        <f>PRRAS!D178</f>
        <v>95038</v>
      </c>
      <c r="D168" s="127">
        <f>PRRAS!E178</f>
        <v>76890</v>
      </c>
      <c r="E168" s="127"/>
      <c r="F168" s="127"/>
      <c r="G168" s="128">
        <f t="shared" si="4"/>
        <v>41552.606</v>
      </c>
      <c r="H168" s="128">
        <f t="shared" si="5"/>
        <v>0</v>
      </c>
      <c r="I168" s="129">
        <v>0</v>
      </c>
    </row>
    <row r="169" spans="1:9">
      <c r="A169" s="126">
        <v>151</v>
      </c>
      <c r="B169" s="127">
        <f>PRRAS!C179</f>
        <v>168</v>
      </c>
      <c r="C169" s="127">
        <f>PRRAS!D179</f>
        <v>105297</v>
      </c>
      <c r="D169" s="127">
        <f>PRRAS!E179</f>
        <v>69629</v>
      </c>
      <c r="E169" s="127"/>
      <c r="F169" s="127"/>
      <c r="G169" s="128">
        <f t="shared" si="4"/>
        <v>41085.240000000005</v>
      </c>
      <c r="H169" s="128">
        <f t="shared" si="5"/>
        <v>0</v>
      </c>
      <c r="I169" s="129">
        <v>0</v>
      </c>
    </row>
    <row r="170" spans="1:9">
      <c r="A170" s="126">
        <v>151</v>
      </c>
      <c r="B170" s="127">
        <f>PRRAS!C180</f>
        <v>169</v>
      </c>
      <c r="C170" s="127">
        <f>PRRAS!D180</f>
        <v>313579</v>
      </c>
      <c r="D170" s="127">
        <f>PRRAS!E180</f>
        <v>281830</v>
      </c>
      <c r="E170" s="127"/>
      <c r="F170" s="127"/>
      <c r="G170" s="128">
        <f t="shared" si="4"/>
        <v>148253.391</v>
      </c>
      <c r="H170" s="128">
        <f t="shared" si="5"/>
        <v>0</v>
      </c>
      <c r="I170" s="129">
        <v>0</v>
      </c>
    </row>
    <row r="171" spans="1:9">
      <c r="A171" s="126">
        <v>151</v>
      </c>
      <c r="B171" s="127">
        <f>PRRAS!C181</f>
        <v>170</v>
      </c>
      <c r="C171" s="127">
        <f>PRRAS!D181</f>
        <v>244940</v>
      </c>
      <c r="D171" s="127">
        <f>PRRAS!E181</f>
        <v>218585</v>
      </c>
      <c r="E171" s="127"/>
      <c r="F171" s="127"/>
      <c r="G171" s="128">
        <f t="shared" si="4"/>
        <v>115958.70000000001</v>
      </c>
      <c r="H171" s="128">
        <f t="shared" si="5"/>
        <v>0</v>
      </c>
      <c r="I171" s="129">
        <v>0</v>
      </c>
    </row>
    <row r="172" spans="1:9">
      <c r="A172" s="126">
        <v>151</v>
      </c>
      <c r="B172" s="127">
        <f>PRRAS!C182</f>
        <v>171</v>
      </c>
      <c r="C172" s="127">
        <f>PRRAS!D182</f>
        <v>8522</v>
      </c>
      <c r="D172" s="127">
        <f>PRRAS!E182</f>
        <v>20946</v>
      </c>
      <c r="E172" s="127"/>
      <c r="F172" s="127"/>
      <c r="G172" s="128">
        <f t="shared" si="4"/>
        <v>8620.7939999999999</v>
      </c>
      <c r="H172" s="128">
        <f t="shared" si="5"/>
        <v>0</v>
      </c>
      <c r="I172" s="129">
        <v>0</v>
      </c>
    </row>
    <row r="173" spans="1:9">
      <c r="A173" s="126">
        <v>151</v>
      </c>
      <c r="B173" s="127">
        <f>PRRAS!C183</f>
        <v>172</v>
      </c>
      <c r="C173" s="127">
        <f>PRRAS!D183</f>
        <v>0</v>
      </c>
      <c r="D173" s="127">
        <f>PRRAS!E183</f>
        <v>0</v>
      </c>
      <c r="E173" s="127"/>
      <c r="F173" s="127"/>
      <c r="G173" s="128">
        <f t="shared" si="4"/>
        <v>0</v>
      </c>
      <c r="H173" s="128">
        <f t="shared" si="5"/>
        <v>0</v>
      </c>
      <c r="I173" s="129">
        <v>0</v>
      </c>
    </row>
    <row r="174" spans="1:9">
      <c r="A174" s="126">
        <v>151</v>
      </c>
      <c r="B174" s="127">
        <f>PRRAS!C184</f>
        <v>173</v>
      </c>
      <c r="C174" s="127">
        <f>PRRAS!D184</f>
        <v>3381</v>
      </c>
      <c r="D174" s="127">
        <f>PRRAS!E184</f>
        <v>1655</v>
      </c>
      <c r="E174" s="127"/>
      <c r="F174" s="127"/>
      <c r="G174" s="128">
        <f t="shared" si="4"/>
        <v>1157.5429999999999</v>
      </c>
      <c r="H174" s="128">
        <f t="shared" si="5"/>
        <v>0</v>
      </c>
      <c r="I174" s="129">
        <v>0</v>
      </c>
    </row>
    <row r="175" spans="1:9">
      <c r="A175" s="126">
        <v>151</v>
      </c>
      <c r="B175" s="127">
        <f>PRRAS!C185</f>
        <v>174</v>
      </c>
      <c r="C175" s="127">
        <f>PRRAS!D185</f>
        <v>1301537</v>
      </c>
      <c r="D175" s="127">
        <f>PRRAS!E185</f>
        <v>1739423</v>
      </c>
      <c r="E175" s="127"/>
      <c r="F175" s="127"/>
      <c r="G175" s="128">
        <f t="shared" si="4"/>
        <v>831786.64199999999</v>
      </c>
      <c r="H175" s="128">
        <f t="shared" si="5"/>
        <v>0</v>
      </c>
      <c r="I175" s="129">
        <v>0</v>
      </c>
    </row>
    <row r="176" spans="1:9">
      <c r="A176" s="126">
        <v>151</v>
      </c>
      <c r="B176" s="127">
        <f>PRRAS!C186</f>
        <v>175</v>
      </c>
      <c r="C176" s="127">
        <f>PRRAS!D186</f>
        <v>81825</v>
      </c>
      <c r="D176" s="127">
        <f>PRRAS!E186</f>
        <v>80275</v>
      </c>
      <c r="E176" s="127"/>
      <c r="F176" s="127"/>
      <c r="G176" s="128">
        <f t="shared" si="4"/>
        <v>42415.625</v>
      </c>
      <c r="H176" s="128">
        <f t="shared" si="5"/>
        <v>0</v>
      </c>
      <c r="I176" s="129">
        <v>0</v>
      </c>
    </row>
    <row r="177" spans="1:9">
      <c r="A177" s="126">
        <v>151</v>
      </c>
      <c r="B177" s="127">
        <f>PRRAS!C187</f>
        <v>176</v>
      </c>
      <c r="C177" s="127">
        <f>PRRAS!D187</f>
        <v>345157</v>
      </c>
      <c r="D177" s="127">
        <f>PRRAS!E187</f>
        <v>548780</v>
      </c>
      <c r="E177" s="127"/>
      <c r="F177" s="127"/>
      <c r="G177" s="128">
        <f t="shared" si="4"/>
        <v>253918.19199999998</v>
      </c>
      <c r="H177" s="128">
        <f t="shared" si="5"/>
        <v>0</v>
      </c>
      <c r="I177" s="129">
        <v>0</v>
      </c>
    </row>
    <row r="178" spans="1:9">
      <c r="A178" s="126">
        <v>151</v>
      </c>
      <c r="B178" s="127">
        <f>PRRAS!C188</f>
        <v>177</v>
      </c>
      <c r="C178" s="127">
        <f>PRRAS!D188</f>
        <v>17732</v>
      </c>
      <c r="D178" s="127">
        <f>PRRAS!E188</f>
        <v>37695</v>
      </c>
      <c r="E178" s="127"/>
      <c r="F178" s="127"/>
      <c r="G178" s="128">
        <f t="shared" si="4"/>
        <v>16482.593999999997</v>
      </c>
      <c r="H178" s="128">
        <f t="shared" si="5"/>
        <v>0</v>
      </c>
      <c r="I178" s="129">
        <v>0</v>
      </c>
    </row>
    <row r="179" spans="1:9">
      <c r="A179" s="126">
        <v>151</v>
      </c>
      <c r="B179" s="127">
        <f>PRRAS!C189</f>
        <v>178</v>
      </c>
      <c r="C179" s="127">
        <f>PRRAS!D189</f>
        <v>584429</v>
      </c>
      <c r="D179" s="127">
        <f>PRRAS!E189</f>
        <v>793323</v>
      </c>
      <c r="E179" s="127"/>
      <c r="F179" s="127"/>
      <c r="G179" s="128">
        <f t="shared" si="4"/>
        <v>386451.35</v>
      </c>
      <c r="H179" s="128">
        <f t="shared" si="5"/>
        <v>0</v>
      </c>
      <c r="I179" s="129">
        <v>0</v>
      </c>
    </row>
    <row r="180" spans="1:9">
      <c r="A180" s="126">
        <v>151</v>
      </c>
      <c r="B180" s="127">
        <f>PRRAS!C190</f>
        <v>179</v>
      </c>
      <c r="C180" s="127">
        <f>PRRAS!D190</f>
        <v>0</v>
      </c>
      <c r="D180" s="127">
        <f>PRRAS!E190</f>
        <v>26300</v>
      </c>
      <c r="E180" s="127"/>
      <c r="F180" s="127"/>
      <c r="G180" s="128">
        <f t="shared" si="4"/>
        <v>9415.4</v>
      </c>
      <c r="H180" s="128">
        <f t="shared" si="5"/>
        <v>0</v>
      </c>
      <c r="I180" s="129">
        <v>0</v>
      </c>
    </row>
    <row r="181" spans="1:9">
      <c r="A181" s="126">
        <v>151</v>
      </c>
      <c r="B181" s="127">
        <f>PRRAS!C191</f>
        <v>180</v>
      </c>
      <c r="C181" s="127">
        <f>PRRAS!D191</f>
        <v>8584</v>
      </c>
      <c r="D181" s="127">
        <f>PRRAS!E191</f>
        <v>12319</v>
      </c>
      <c r="E181" s="127"/>
      <c r="F181" s="127"/>
      <c r="G181" s="128">
        <f t="shared" si="4"/>
        <v>5979.96</v>
      </c>
      <c r="H181" s="128">
        <f t="shared" si="5"/>
        <v>0</v>
      </c>
      <c r="I181" s="129">
        <v>0</v>
      </c>
    </row>
    <row r="182" spans="1:9">
      <c r="A182" s="126">
        <v>151</v>
      </c>
      <c r="B182" s="127">
        <f>PRRAS!C192</f>
        <v>181</v>
      </c>
      <c r="C182" s="127">
        <f>PRRAS!D192</f>
        <v>200881</v>
      </c>
      <c r="D182" s="127">
        <f>PRRAS!E192</f>
        <v>163874</v>
      </c>
      <c r="E182" s="127"/>
      <c r="F182" s="127"/>
      <c r="G182" s="128">
        <f t="shared" si="4"/>
        <v>95681.849000000002</v>
      </c>
      <c r="H182" s="128">
        <f t="shared" si="5"/>
        <v>0</v>
      </c>
      <c r="I182" s="129">
        <v>0</v>
      </c>
    </row>
    <row r="183" spans="1:9">
      <c r="A183" s="126">
        <v>151</v>
      </c>
      <c r="B183" s="127">
        <f>PRRAS!C193</f>
        <v>182</v>
      </c>
      <c r="C183" s="127">
        <f>PRRAS!D193</f>
        <v>42370</v>
      </c>
      <c r="D183" s="127">
        <f>PRRAS!E193</f>
        <v>25956</v>
      </c>
      <c r="E183" s="127"/>
      <c r="F183" s="127"/>
      <c r="G183" s="128">
        <f t="shared" si="4"/>
        <v>17159.324000000001</v>
      </c>
      <c r="H183" s="128">
        <f t="shared" si="5"/>
        <v>0</v>
      </c>
      <c r="I183" s="129">
        <v>0</v>
      </c>
    </row>
    <row r="184" spans="1:9">
      <c r="A184" s="126">
        <v>151</v>
      </c>
      <c r="B184" s="127">
        <f>PRRAS!C194</f>
        <v>183</v>
      </c>
      <c r="C184" s="127">
        <f>PRRAS!D194</f>
        <v>20559</v>
      </c>
      <c r="D184" s="127">
        <f>PRRAS!E194</f>
        <v>50901</v>
      </c>
      <c r="E184" s="127"/>
      <c r="F184" s="127"/>
      <c r="G184" s="128">
        <f t="shared" si="4"/>
        <v>22392.062999999998</v>
      </c>
      <c r="H184" s="128">
        <f t="shared" si="5"/>
        <v>0</v>
      </c>
      <c r="I184" s="129">
        <v>0</v>
      </c>
    </row>
    <row r="185" spans="1:9">
      <c r="A185" s="126">
        <v>151</v>
      </c>
      <c r="B185" s="127">
        <f>PRRAS!C195</f>
        <v>184</v>
      </c>
      <c r="C185" s="127">
        <f>PRRAS!D195</f>
        <v>18071</v>
      </c>
      <c r="D185" s="127">
        <f>PRRAS!E195</f>
        <v>2252</v>
      </c>
      <c r="E185" s="127"/>
      <c r="F185" s="127"/>
      <c r="G185" s="128">
        <f t="shared" si="4"/>
        <v>4153.8</v>
      </c>
      <c r="H185" s="128">
        <f t="shared" si="5"/>
        <v>0</v>
      </c>
      <c r="I185" s="129">
        <v>0</v>
      </c>
    </row>
    <row r="186" spans="1:9">
      <c r="A186" s="126">
        <v>151</v>
      </c>
      <c r="B186" s="127">
        <f>PRRAS!C196</f>
        <v>185</v>
      </c>
      <c r="C186" s="127">
        <f>PRRAS!D196</f>
        <v>18071</v>
      </c>
      <c r="D186" s="127">
        <f>PRRAS!E196</f>
        <v>2252</v>
      </c>
      <c r="E186" s="127"/>
      <c r="F186" s="127"/>
      <c r="G186" s="128">
        <f t="shared" si="4"/>
        <v>4176.375</v>
      </c>
      <c r="H186" s="128">
        <f t="shared" si="5"/>
        <v>0</v>
      </c>
      <c r="I186" s="129">
        <v>0</v>
      </c>
    </row>
    <row r="187" spans="1:9">
      <c r="A187" s="126">
        <v>151</v>
      </c>
      <c r="B187" s="127">
        <f>PRRAS!C197</f>
        <v>186</v>
      </c>
      <c r="C187" s="127">
        <f>PRRAS!D197</f>
        <v>222613</v>
      </c>
      <c r="D187" s="127">
        <f>PRRAS!E197</f>
        <v>213776</v>
      </c>
      <c r="E187" s="127"/>
      <c r="F187" s="127"/>
      <c r="G187" s="128">
        <f t="shared" si="4"/>
        <v>120930.69</v>
      </c>
      <c r="H187" s="128">
        <f t="shared" si="5"/>
        <v>0</v>
      </c>
      <c r="I187" s="129">
        <v>0</v>
      </c>
    </row>
    <row r="188" spans="1:9">
      <c r="A188" s="126">
        <v>151</v>
      </c>
      <c r="B188" s="127">
        <f>PRRAS!C198</f>
        <v>187</v>
      </c>
      <c r="C188" s="127">
        <f>PRRAS!D198</f>
        <v>151521</v>
      </c>
      <c r="D188" s="127">
        <f>PRRAS!E198</f>
        <v>119931</v>
      </c>
      <c r="E188" s="127"/>
      <c r="F188" s="127"/>
      <c r="G188" s="128">
        <f t="shared" si="4"/>
        <v>73188.620999999999</v>
      </c>
      <c r="H188" s="128">
        <f t="shared" si="5"/>
        <v>0</v>
      </c>
      <c r="I188" s="129">
        <v>0</v>
      </c>
    </row>
    <row r="189" spans="1:9">
      <c r="A189" s="126">
        <v>151</v>
      </c>
      <c r="B189" s="127">
        <f>PRRAS!C199</f>
        <v>188</v>
      </c>
      <c r="C189" s="127">
        <f>PRRAS!D199</f>
        <v>12523</v>
      </c>
      <c r="D189" s="127">
        <f>PRRAS!E199</f>
        <v>31019</v>
      </c>
      <c r="E189" s="127"/>
      <c r="F189" s="127"/>
      <c r="G189" s="128">
        <f t="shared" si="4"/>
        <v>14017.468000000001</v>
      </c>
      <c r="H189" s="128">
        <f t="shared" si="5"/>
        <v>0</v>
      </c>
      <c r="I189" s="129">
        <v>0</v>
      </c>
    </row>
    <row r="190" spans="1:9">
      <c r="A190" s="126">
        <v>151</v>
      </c>
      <c r="B190" s="127">
        <f>PRRAS!C200</f>
        <v>189</v>
      </c>
      <c r="C190" s="127">
        <f>PRRAS!D200</f>
        <v>31325</v>
      </c>
      <c r="D190" s="127">
        <f>PRRAS!E200</f>
        <v>40149</v>
      </c>
      <c r="E190" s="127"/>
      <c r="F190" s="127"/>
      <c r="G190" s="128">
        <f t="shared" si="4"/>
        <v>21096.746999999999</v>
      </c>
      <c r="H190" s="128">
        <f t="shared" si="5"/>
        <v>0</v>
      </c>
      <c r="I190" s="129">
        <v>0</v>
      </c>
    </row>
    <row r="191" spans="1:9">
      <c r="A191" s="126">
        <v>151</v>
      </c>
      <c r="B191" s="127">
        <f>PRRAS!C201</f>
        <v>190</v>
      </c>
      <c r="C191" s="127">
        <f>PRRAS!D201</f>
        <v>3352</v>
      </c>
      <c r="D191" s="127">
        <f>PRRAS!E201</f>
        <v>2650</v>
      </c>
      <c r="E191" s="127"/>
      <c r="F191" s="127"/>
      <c r="G191" s="128">
        <f t="shared" si="4"/>
        <v>1643.88</v>
      </c>
      <c r="H191" s="128">
        <f t="shared" si="5"/>
        <v>0</v>
      </c>
      <c r="I191" s="129">
        <v>0</v>
      </c>
    </row>
    <row r="192" spans="1:9">
      <c r="A192" s="126">
        <v>151</v>
      </c>
      <c r="B192" s="127">
        <f>PRRAS!C202</f>
        <v>191</v>
      </c>
      <c r="C192" s="127">
        <f>PRRAS!D202</f>
        <v>3941</v>
      </c>
      <c r="D192" s="127">
        <f>PRRAS!E202</f>
        <v>4137</v>
      </c>
      <c r="E192" s="127"/>
      <c r="F192" s="127"/>
      <c r="G192" s="128">
        <f t="shared" si="4"/>
        <v>2333.0650000000001</v>
      </c>
      <c r="H192" s="128">
        <f t="shared" si="5"/>
        <v>0</v>
      </c>
      <c r="I192" s="129">
        <v>0</v>
      </c>
    </row>
    <row r="193" spans="1:9">
      <c r="A193" s="126">
        <v>151</v>
      </c>
      <c r="B193" s="127">
        <f>PRRAS!C203</f>
        <v>192</v>
      </c>
      <c r="C193" s="127">
        <f>PRRAS!D203</f>
        <v>0</v>
      </c>
      <c r="D193" s="127">
        <f>PRRAS!E203</f>
        <v>0</v>
      </c>
      <c r="E193" s="127"/>
      <c r="F193" s="127"/>
      <c r="G193" s="128">
        <f t="shared" si="4"/>
        <v>0</v>
      </c>
      <c r="H193" s="128">
        <f t="shared" si="5"/>
        <v>0</v>
      </c>
      <c r="I193" s="129">
        <v>0</v>
      </c>
    </row>
    <row r="194" spans="1:9">
      <c r="A194" s="126">
        <v>151</v>
      </c>
      <c r="B194" s="127">
        <f>PRRAS!C204</f>
        <v>193</v>
      </c>
      <c r="C194" s="127">
        <f>PRRAS!D204</f>
        <v>19951</v>
      </c>
      <c r="D194" s="127">
        <f>PRRAS!E204</f>
        <v>15890</v>
      </c>
      <c r="E194" s="127"/>
      <c r="F194" s="127"/>
      <c r="G194" s="128">
        <f t="shared" si="4"/>
        <v>9984.0830000000005</v>
      </c>
      <c r="H194" s="128">
        <f t="shared" si="5"/>
        <v>0</v>
      </c>
      <c r="I194" s="129">
        <v>0</v>
      </c>
    </row>
    <row r="195" spans="1:9">
      <c r="A195" s="126">
        <v>151</v>
      </c>
      <c r="B195" s="127">
        <f>PRRAS!C205</f>
        <v>194</v>
      </c>
      <c r="C195" s="127">
        <f>PRRAS!D205</f>
        <v>38216</v>
      </c>
      <c r="D195" s="127">
        <f>PRRAS!E205</f>
        <v>176866</v>
      </c>
      <c r="E195" s="127"/>
      <c r="F195" s="127"/>
      <c r="G195" s="128">
        <f t="shared" si="4"/>
        <v>76037.911999999997</v>
      </c>
      <c r="H195" s="128">
        <f t="shared" si="5"/>
        <v>0</v>
      </c>
      <c r="I195" s="129">
        <v>0</v>
      </c>
    </row>
    <row r="196" spans="1:9">
      <c r="A196" s="126">
        <v>151</v>
      </c>
      <c r="B196" s="127">
        <f>PRRAS!C206</f>
        <v>195</v>
      </c>
      <c r="C196" s="127">
        <f>PRRAS!D206</f>
        <v>0</v>
      </c>
      <c r="D196" s="127">
        <f>PRRAS!E206</f>
        <v>0</v>
      </c>
      <c r="E196" s="127"/>
      <c r="F196" s="127"/>
      <c r="G196" s="128">
        <f t="shared" si="4"/>
        <v>0</v>
      </c>
      <c r="H196" s="128">
        <f t="shared" si="5"/>
        <v>0</v>
      </c>
      <c r="I196" s="129">
        <v>0</v>
      </c>
    </row>
    <row r="197" spans="1:9">
      <c r="A197" s="126">
        <v>151</v>
      </c>
      <c r="B197" s="127">
        <f>PRRAS!C207</f>
        <v>196</v>
      </c>
      <c r="C197" s="127">
        <f>PRRAS!D207</f>
        <v>0</v>
      </c>
      <c r="D197" s="127">
        <f>PRRAS!E207</f>
        <v>0</v>
      </c>
      <c r="E197" s="127"/>
      <c r="F197" s="127"/>
      <c r="G197" s="128">
        <f t="shared" si="4"/>
        <v>0</v>
      </c>
      <c r="H197" s="128">
        <f t="shared" si="5"/>
        <v>0</v>
      </c>
      <c r="I197" s="129">
        <v>0</v>
      </c>
    </row>
    <row r="198" spans="1:9">
      <c r="A198" s="126">
        <v>151</v>
      </c>
      <c r="B198" s="127">
        <f>PRRAS!C208</f>
        <v>197</v>
      </c>
      <c r="C198" s="127">
        <f>PRRAS!D208</f>
        <v>0</v>
      </c>
      <c r="D198" s="127">
        <f>PRRAS!E208</f>
        <v>0</v>
      </c>
      <c r="E198" s="127"/>
      <c r="F198" s="127"/>
      <c r="G198" s="128">
        <f t="shared" si="4"/>
        <v>0</v>
      </c>
      <c r="H198" s="128">
        <f t="shared" si="5"/>
        <v>0</v>
      </c>
      <c r="I198" s="129">
        <v>0</v>
      </c>
    </row>
    <row r="199" spans="1:9">
      <c r="A199" s="126">
        <v>151</v>
      </c>
      <c r="B199" s="127">
        <f>PRRAS!C209</f>
        <v>198</v>
      </c>
      <c r="C199" s="127">
        <f>PRRAS!D209</f>
        <v>0</v>
      </c>
      <c r="D199" s="127">
        <f>PRRAS!E209</f>
        <v>0</v>
      </c>
      <c r="E199" s="127"/>
      <c r="F199" s="127"/>
      <c r="G199" s="128">
        <f t="shared" ref="G199:G262" si="6">(B199/1000)*(C199*1+D199*2)</f>
        <v>0</v>
      </c>
      <c r="H199" s="128">
        <f t="shared" ref="H199:H262" si="7">ABS(C199-ROUND(C199,0))+ABS(D199-ROUND(D199,0))</f>
        <v>0</v>
      </c>
      <c r="I199" s="129">
        <v>0</v>
      </c>
    </row>
    <row r="200" spans="1:9">
      <c r="A200" s="126">
        <v>151</v>
      </c>
      <c r="B200" s="127">
        <f>PRRAS!C210</f>
        <v>199</v>
      </c>
      <c r="C200" s="127">
        <f>PRRAS!D210</f>
        <v>0</v>
      </c>
      <c r="D200" s="127">
        <f>PRRAS!E210</f>
        <v>0</v>
      </c>
      <c r="E200" s="127"/>
      <c r="F200" s="127"/>
      <c r="G200" s="128">
        <f t="shared" si="6"/>
        <v>0</v>
      </c>
      <c r="H200" s="128">
        <f t="shared" si="7"/>
        <v>0</v>
      </c>
      <c r="I200" s="129">
        <v>0</v>
      </c>
    </row>
    <row r="201" spans="1:9">
      <c r="A201" s="126">
        <v>151</v>
      </c>
      <c r="B201" s="127">
        <f>PRRAS!C211</f>
        <v>200</v>
      </c>
      <c r="C201" s="127">
        <f>PRRAS!D211</f>
        <v>20460</v>
      </c>
      <c r="D201" s="127">
        <f>PRRAS!E211</f>
        <v>15278</v>
      </c>
      <c r="E201" s="127"/>
      <c r="F201" s="127"/>
      <c r="G201" s="128">
        <f t="shared" si="6"/>
        <v>10203.200000000001</v>
      </c>
      <c r="H201" s="128">
        <f t="shared" si="7"/>
        <v>0</v>
      </c>
      <c r="I201" s="129">
        <v>0</v>
      </c>
    </row>
    <row r="202" spans="1:9">
      <c r="A202" s="126">
        <v>151</v>
      </c>
      <c r="B202" s="127">
        <f>PRRAS!C212</f>
        <v>201</v>
      </c>
      <c r="C202" s="127">
        <f>PRRAS!D212</f>
        <v>0</v>
      </c>
      <c r="D202" s="127">
        <f>PRRAS!E212</f>
        <v>0</v>
      </c>
      <c r="E202" s="127"/>
      <c r="F202" s="127"/>
      <c r="G202" s="128">
        <f t="shared" si="6"/>
        <v>0</v>
      </c>
      <c r="H202" s="128">
        <f t="shared" si="7"/>
        <v>0</v>
      </c>
      <c r="I202" s="129">
        <v>0</v>
      </c>
    </row>
    <row r="203" spans="1:9">
      <c r="A203" s="126">
        <v>151</v>
      </c>
      <c r="B203" s="127">
        <f>PRRAS!C213</f>
        <v>202</v>
      </c>
      <c r="C203" s="127">
        <f>PRRAS!D213</f>
        <v>0</v>
      </c>
      <c r="D203" s="127">
        <f>PRRAS!E213</f>
        <v>0</v>
      </c>
      <c r="E203" s="127"/>
      <c r="F203" s="127"/>
      <c r="G203" s="128">
        <f t="shared" si="6"/>
        <v>0</v>
      </c>
      <c r="H203" s="128">
        <f t="shared" si="7"/>
        <v>0</v>
      </c>
      <c r="I203" s="129">
        <v>0</v>
      </c>
    </row>
    <row r="204" spans="1:9">
      <c r="A204" s="126">
        <v>151</v>
      </c>
      <c r="B204" s="127">
        <f>PRRAS!C214</f>
        <v>203</v>
      </c>
      <c r="C204" s="127">
        <f>PRRAS!D214</f>
        <v>20460</v>
      </c>
      <c r="D204" s="127">
        <f>PRRAS!E214</f>
        <v>15278</v>
      </c>
      <c r="E204" s="127"/>
      <c r="F204" s="127"/>
      <c r="G204" s="128">
        <f t="shared" si="6"/>
        <v>10356.248000000001</v>
      </c>
      <c r="H204" s="128">
        <f t="shared" si="7"/>
        <v>0</v>
      </c>
      <c r="I204" s="129">
        <v>0</v>
      </c>
    </row>
    <row r="205" spans="1:9">
      <c r="A205" s="126">
        <v>151</v>
      </c>
      <c r="B205" s="127">
        <f>PRRAS!C215</f>
        <v>204</v>
      </c>
      <c r="C205" s="127">
        <f>PRRAS!D215</f>
        <v>0</v>
      </c>
      <c r="D205" s="127">
        <f>PRRAS!E215</f>
        <v>0</v>
      </c>
      <c r="E205" s="127"/>
      <c r="F205" s="127"/>
      <c r="G205" s="128">
        <f t="shared" si="6"/>
        <v>0</v>
      </c>
      <c r="H205" s="128">
        <f t="shared" si="7"/>
        <v>0</v>
      </c>
      <c r="I205" s="129">
        <v>0</v>
      </c>
    </row>
    <row r="206" spans="1:9">
      <c r="A206" s="126">
        <v>151</v>
      </c>
      <c r="B206" s="127">
        <f>PRRAS!C216</f>
        <v>205</v>
      </c>
      <c r="C206" s="127">
        <f>PRRAS!D216</f>
        <v>0</v>
      </c>
      <c r="D206" s="127">
        <f>PRRAS!E216</f>
        <v>0</v>
      </c>
      <c r="E206" s="127"/>
      <c r="F206" s="127"/>
      <c r="G206" s="128">
        <f t="shared" si="6"/>
        <v>0</v>
      </c>
      <c r="H206" s="128">
        <f t="shared" si="7"/>
        <v>0</v>
      </c>
      <c r="I206" s="129">
        <v>0</v>
      </c>
    </row>
    <row r="207" spans="1:9">
      <c r="A207" s="126">
        <v>151</v>
      </c>
      <c r="B207" s="127">
        <f>PRRAS!C217</f>
        <v>206</v>
      </c>
      <c r="C207" s="127">
        <f>PRRAS!D217</f>
        <v>0</v>
      </c>
      <c r="D207" s="127">
        <f>PRRAS!E217</f>
        <v>0</v>
      </c>
      <c r="E207" s="127"/>
      <c r="F207" s="127"/>
      <c r="G207" s="128">
        <f t="shared" si="6"/>
        <v>0</v>
      </c>
      <c r="H207" s="128">
        <f t="shared" si="7"/>
        <v>0</v>
      </c>
      <c r="I207" s="129">
        <v>0</v>
      </c>
    </row>
    <row r="208" spans="1:9">
      <c r="A208" s="126">
        <v>151</v>
      </c>
      <c r="B208" s="127">
        <f>PRRAS!C218</f>
        <v>207</v>
      </c>
      <c r="C208" s="127">
        <f>PRRAS!D218</f>
        <v>0</v>
      </c>
      <c r="D208" s="127">
        <f>PRRAS!E218</f>
        <v>0</v>
      </c>
      <c r="E208" s="127"/>
      <c r="F208" s="127"/>
      <c r="G208" s="128">
        <f t="shared" si="6"/>
        <v>0</v>
      </c>
      <c r="H208" s="128">
        <f t="shared" si="7"/>
        <v>0</v>
      </c>
      <c r="I208" s="129">
        <v>0</v>
      </c>
    </row>
    <row r="209" spans="1:9">
      <c r="A209" s="126">
        <v>151</v>
      </c>
      <c r="B209" s="127">
        <f>PRRAS!C219</f>
        <v>208</v>
      </c>
      <c r="C209" s="127">
        <f>PRRAS!D219</f>
        <v>17756</v>
      </c>
      <c r="D209" s="127">
        <f>PRRAS!E219</f>
        <v>161588</v>
      </c>
      <c r="E209" s="127"/>
      <c r="F209" s="127"/>
      <c r="G209" s="128">
        <f t="shared" si="6"/>
        <v>70913.856</v>
      </c>
      <c r="H209" s="128">
        <f t="shared" si="7"/>
        <v>0</v>
      </c>
      <c r="I209" s="129">
        <v>0</v>
      </c>
    </row>
    <row r="210" spans="1:9">
      <c r="A210" s="126">
        <v>151</v>
      </c>
      <c r="B210" s="127">
        <f>PRRAS!C220</f>
        <v>209</v>
      </c>
      <c r="C210" s="127">
        <f>PRRAS!D220</f>
        <v>17231</v>
      </c>
      <c r="D210" s="127">
        <f>PRRAS!E220</f>
        <v>13465</v>
      </c>
      <c r="E210" s="127"/>
      <c r="F210" s="127"/>
      <c r="G210" s="128">
        <f t="shared" si="6"/>
        <v>9229.6489999999994</v>
      </c>
      <c r="H210" s="128">
        <f t="shared" si="7"/>
        <v>0</v>
      </c>
      <c r="I210" s="129">
        <v>0</v>
      </c>
    </row>
    <row r="211" spans="1:9">
      <c r="A211" s="126">
        <v>151</v>
      </c>
      <c r="B211" s="127">
        <f>PRRAS!C221</f>
        <v>210</v>
      </c>
      <c r="C211" s="127">
        <f>PRRAS!D221</f>
        <v>0</v>
      </c>
      <c r="D211" s="127">
        <f>PRRAS!E221</f>
        <v>0</v>
      </c>
      <c r="E211" s="127"/>
      <c r="F211" s="127"/>
      <c r="G211" s="128">
        <f t="shared" si="6"/>
        <v>0</v>
      </c>
      <c r="H211" s="128">
        <f t="shared" si="7"/>
        <v>0</v>
      </c>
      <c r="I211" s="129">
        <v>0</v>
      </c>
    </row>
    <row r="212" spans="1:9">
      <c r="A212" s="126">
        <v>151</v>
      </c>
      <c r="B212" s="127">
        <f>PRRAS!C222</f>
        <v>211</v>
      </c>
      <c r="C212" s="127">
        <f>PRRAS!D222</f>
        <v>525</v>
      </c>
      <c r="D212" s="127">
        <f>PRRAS!E222</f>
        <v>148123</v>
      </c>
      <c r="E212" s="127"/>
      <c r="F212" s="127"/>
      <c r="G212" s="128">
        <f t="shared" si="6"/>
        <v>62618.680999999997</v>
      </c>
      <c r="H212" s="128">
        <f t="shared" si="7"/>
        <v>0</v>
      </c>
      <c r="I212" s="129">
        <v>0</v>
      </c>
    </row>
    <row r="213" spans="1:9">
      <c r="A213" s="126">
        <v>151</v>
      </c>
      <c r="B213" s="127">
        <f>PRRAS!C223</f>
        <v>212</v>
      </c>
      <c r="C213" s="127">
        <f>PRRAS!D223</f>
        <v>0</v>
      </c>
      <c r="D213" s="127">
        <f>PRRAS!E223</f>
        <v>0</v>
      </c>
      <c r="E213" s="127"/>
      <c r="F213" s="127"/>
      <c r="G213" s="128">
        <f t="shared" si="6"/>
        <v>0</v>
      </c>
      <c r="H213" s="128">
        <f t="shared" si="7"/>
        <v>0</v>
      </c>
      <c r="I213" s="129">
        <v>0</v>
      </c>
    </row>
    <row r="214" spans="1:9">
      <c r="A214" s="126">
        <v>151</v>
      </c>
      <c r="B214" s="127">
        <f>PRRAS!C224</f>
        <v>213</v>
      </c>
      <c r="C214" s="127">
        <f>PRRAS!D224</f>
        <v>34969</v>
      </c>
      <c r="D214" s="127">
        <f>PRRAS!E224</f>
        <v>57021</v>
      </c>
      <c r="E214" s="127"/>
      <c r="F214" s="127"/>
      <c r="G214" s="128">
        <f t="shared" si="6"/>
        <v>31739.343000000001</v>
      </c>
      <c r="H214" s="128">
        <f t="shared" si="7"/>
        <v>0</v>
      </c>
      <c r="I214" s="129">
        <v>0</v>
      </c>
    </row>
    <row r="215" spans="1:9">
      <c r="A215" s="126">
        <v>151</v>
      </c>
      <c r="B215" s="127">
        <f>PRRAS!C225</f>
        <v>214</v>
      </c>
      <c r="C215" s="127">
        <f>PRRAS!D225</f>
        <v>0</v>
      </c>
      <c r="D215" s="127">
        <f>PRRAS!E225</f>
        <v>0</v>
      </c>
      <c r="E215" s="127"/>
      <c r="F215" s="127"/>
      <c r="G215" s="128">
        <f t="shared" si="6"/>
        <v>0</v>
      </c>
      <c r="H215" s="128">
        <f t="shared" si="7"/>
        <v>0</v>
      </c>
      <c r="I215" s="129">
        <v>0</v>
      </c>
    </row>
    <row r="216" spans="1:9">
      <c r="A216" s="126">
        <v>151</v>
      </c>
      <c r="B216" s="127">
        <f>PRRAS!C226</f>
        <v>215</v>
      </c>
      <c r="C216" s="127">
        <f>PRRAS!D226</f>
        <v>0</v>
      </c>
      <c r="D216" s="127">
        <f>PRRAS!E226</f>
        <v>0</v>
      </c>
      <c r="E216" s="127"/>
      <c r="F216" s="127"/>
      <c r="G216" s="128">
        <f t="shared" si="6"/>
        <v>0</v>
      </c>
      <c r="H216" s="128">
        <f t="shared" si="7"/>
        <v>0</v>
      </c>
      <c r="I216" s="129">
        <v>0</v>
      </c>
    </row>
    <row r="217" spans="1:9">
      <c r="A217" s="126">
        <v>151</v>
      </c>
      <c r="B217" s="127">
        <f>PRRAS!C227</f>
        <v>216</v>
      </c>
      <c r="C217" s="127">
        <f>PRRAS!D227</f>
        <v>0</v>
      </c>
      <c r="D217" s="127">
        <f>PRRAS!E227</f>
        <v>0</v>
      </c>
      <c r="E217" s="127"/>
      <c r="F217" s="127"/>
      <c r="G217" s="128">
        <f t="shared" si="6"/>
        <v>0</v>
      </c>
      <c r="H217" s="128">
        <f t="shared" si="7"/>
        <v>0</v>
      </c>
      <c r="I217" s="129">
        <v>0</v>
      </c>
    </row>
    <row r="218" spans="1:9">
      <c r="A218" s="126">
        <v>151</v>
      </c>
      <c r="B218" s="127">
        <f>PRRAS!C228</f>
        <v>217</v>
      </c>
      <c r="C218" s="127">
        <f>PRRAS!D228</f>
        <v>34969</v>
      </c>
      <c r="D218" s="127">
        <f>PRRAS!E228</f>
        <v>57021</v>
      </c>
      <c r="E218" s="127"/>
      <c r="F218" s="127"/>
      <c r="G218" s="128">
        <f t="shared" si="6"/>
        <v>32335.386999999999</v>
      </c>
      <c r="H218" s="128">
        <f t="shared" si="7"/>
        <v>0</v>
      </c>
      <c r="I218" s="129">
        <v>0</v>
      </c>
    </row>
    <row r="219" spans="1:9">
      <c r="A219" s="126">
        <v>151</v>
      </c>
      <c r="B219" s="127">
        <f>PRRAS!C229</f>
        <v>218</v>
      </c>
      <c r="C219" s="127">
        <f>PRRAS!D229</f>
        <v>0</v>
      </c>
      <c r="D219" s="127">
        <f>PRRAS!E229</f>
        <v>0</v>
      </c>
      <c r="E219" s="127"/>
      <c r="F219" s="127"/>
      <c r="G219" s="128">
        <f t="shared" si="6"/>
        <v>0</v>
      </c>
      <c r="H219" s="128">
        <f t="shared" si="7"/>
        <v>0</v>
      </c>
      <c r="I219" s="129">
        <v>0</v>
      </c>
    </row>
    <row r="220" spans="1:9">
      <c r="A220" s="126">
        <v>151</v>
      </c>
      <c r="B220" s="127">
        <f>PRRAS!C230</f>
        <v>219</v>
      </c>
      <c r="C220" s="127">
        <f>PRRAS!D230</f>
        <v>0</v>
      </c>
      <c r="D220" s="127">
        <f>PRRAS!E230</f>
        <v>0</v>
      </c>
      <c r="E220" s="127"/>
      <c r="F220" s="127"/>
      <c r="G220" s="128">
        <f t="shared" si="6"/>
        <v>0</v>
      </c>
      <c r="H220" s="128">
        <f t="shared" si="7"/>
        <v>0</v>
      </c>
      <c r="I220" s="129">
        <v>0</v>
      </c>
    </row>
    <row r="221" spans="1:9">
      <c r="A221" s="126">
        <v>151</v>
      </c>
      <c r="B221" s="127">
        <f>PRRAS!C231</f>
        <v>220</v>
      </c>
      <c r="C221" s="127">
        <f>PRRAS!D231</f>
        <v>34969</v>
      </c>
      <c r="D221" s="127">
        <f>PRRAS!E231</f>
        <v>57021</v>
      </c>
      <c r="E221" s="127"/>
      <c r="F221" s="127"/>
      <c r="G221" s="128">
        <f t="shared" si="6"/>
        <v>32782.42</v>
      </c>
      <c r="H221" s="128">
        <f t="shared" si="7"/>
        <v>0</v>
      </c>
      <c r="I221" s="129">
        <v>0</v>
      </c>
    </row>
    <row r="222" spans="1:9">
      <c r="A222" s="126">
        <v>151</v>
      </c>
      <c r="B222" s="127">
        <f>PRRAS!C232</f>
        <v>221</v>
      </c>
      <c r="C222" s="127">
        <f>PRRAS!D232</f>
        <v>1200</v>
      </c>
      <c r="D222" s="127">
        <f>PRRAS!E232</f>
        <v>0</v>
      </c>
      <c r="E222" s="127"/>
      <c r="F222" s="127"/>
      <c r="G222" s="128">
        <f t="shared" si="6"/>
        <v>265.2</v>
      </c>
      <c r="H222" s="128">
        <f t="shared" si="7"/>
        <v>0</v>
      </c>
      <c r="I222" s="129">
        <v>0</v>
      </c>
    </row>
    <row r="223" spans="1:9">
      <c r="A223" s="126">
        <v>151</v>
      </c>
      <c r="B223" s="127">
        <f>PRRAS!C233</f>
        <v>222</v>
      </c>
      <c r="C223" s="127">
        <f>PRRAS!D233</f>
        <v>0</v>
      </c>
      <c r="D223" s="127">
        <f>PRRAS!E233</f>
        <v>0</v>
      </c>
      <c r="E223" s="127"/>
      <c r="F223" s="127"/>
      <c r="G223" s="128">
        <f t="shared" si="6"/>
        <v>0</v>
      </c>
      <c r="H223" s="128">
        <f t="shared" si="7"/>
        <v>0</v>
      </c>
      <c r="I223" s="129">
        <v>0</v>
      </c>
    </row>
    <row r="224" spans="1:9">
      <c r="A224" s="126">
        <v>151</v>
      </c>
      <c r="B224" s="127">
        <f>PRRAS!C234</f>
        <v>223</v>
      </c>
      <c r="C224" s="127">
        <f>PRRAS!D234</f>
        <v>0</v>
      </c>
      <c r="D224" s="127">
        <f>PRRAS!E234</f>
        <v>0</v>
      </c>
      <c r="E224" s="127"/>
      <c r="F224" s="127"/>
      <c r="G224" s="128">
        <f t="shared" si="6"/>
        <v>0</v>
      </c>
      <c r="H224" s="128">
        <f t="shared" si="7"/>
        <v>0</v>
      </c>
      <c r="I224" s="129">
        <v>0</v>
      </c>
    </row>
    <row r="225" spans="1:9">
      <c r="A225" s="126">
        <v>151</v>
      </c>
      <c r="B225" s="127">
        <f>PRRAS!C235</f>
        <v>224</v>
      </c>
      <c r="C225" s="127">
        <f>PRRAS!D235</f>
        <v>0</v>
      </c>
      <c r="D225" s="127">
        <f>PRRAS!E235</f>
        <v>0</v>
      </c>
      <c r="E225" s="127"/>
      <c r="F225" s="127"/>
      <c r="G225" s="128">
        <f t="shared" si="6"/>
        <v>0</v>
      </c>
      <c r="H225" s="128">
        <f t="shared" si="7"/>
        <v>0</v>
      </c>
      <c r="I225" s="129">
        <v>0</v>
      </c>
    </row>
    <row r="226" spans="1:9">
      <c r="A226" s="126">
        <v>151</v>
      </c>
      <c r="B226" s="127">
        <f>PRRAS!C236</f>
        <v>225</v>
      </c>
      <c r="C226" s="127">
        <f>PRRAS!D236</f>
        <v>0</v>
      </c>
      <c r="D226" s="127">
        <f>PRRAS!E236</f>
        <v>0</v>
      </c>
      <c r="E226" s="127"/>
      <c r="F226" s="127"/>
      <c r="G226" s="128">
        <f t="shared" si="6"/>
        <v>0</v>
      </c>
      <c r="H226" s="128">
        <f t="shared" si="7"/>
        <v>0</v>
      </c>
      <c r="I226" s="129">
        <v>0</v>
      </c>
    </row>
    <row r="227" spans="1:9">
      <c r="A227" s="126">
        <v>151</v>
      </c>
      <c r="B227" s="127">
        <f>PRRAS!C237</f>
        <v>226</v>
      </c>
      <c r="C227" s="127">
        <f>PRRAS!D237</f>
        <v>0</v>
      </c>
      <c r="D227" s="127">
        <f>PRRAS!E237</f>
        <v>0</v>
      </c>
      <c r="E227" s="127"/>
      <c r="F227" s="127"/>
      <c r="G227" s="128">
        <f t="shared" si="6"/>
        <v>0</v>
      </c>
      <c r="H227" s="128">
        <f t="shared" si="7"/>
        <v>0</v>
      </c>
      <c r="I227" s="129">
        <v>0</v>
      </c>
    </row>
    <row r="228" spans="1:9">
      <c r="A228" s="126">
        <v>151</v>
      </c>
      <c r="B228" s="127">
        <f>PRRAS!C238</f>
        <v>227</v>
      </c>
      <c r="C228" s="127">
        <f>PRRAS!D238</f>
        <v>0</v>
      </c>
      <c r="D228" s="127">
        <f>PRRAS!E238</f>
        <v>0</v>
      </c>
      <c r="E228" s="127"/>
      <c r="F228" s="127"/>
      <c r="G228" s="128">
        <f t="shared" si="6"/>
        <v>0</v>
      </c>
      <c r="H228" s="128">
        <f t="shared" si="7"/>
        <v>0</v>
      </c>
      <c r="I228" s="129">
        <v>0</v>
      </c>
    </row>
    <row r="229" spans="1:9">
      <c r="A229" s="126">
        <v>151</v>
      </c>
      <c r="B229" s="127">
        <f>PRRAS!C239</f>
        <v>228</v>
      </c>
      <c r="C229" s="127">
        <f>PRRAS!D239</f>
        <v>1200</v>
      </c>
      <c r="D229" s="127">
        <f>PRRAS!E239</f>
        <v>0</v>
      </c>
      <c r="E229" s="127"/>
      <c r="F229" s="127"/>
      <c r="G229" s="128">
        <f t="shared" si="6"/>
        <v>273.60000000000002</v>
      </c>
      <c r="H229" s="128">
        <f t="shared" si="7"/>
        <v>0</v>
      </c>
      <c r="I229" s="129">
        <v>0</v>
      </c>
    </row>
    <row r="230" spans="1:9">
      <c r="A230" s="126">
        <v>151</v>
      </c>
      <c r="B230" s="127">
        <f>PRRAS!C240</f>
        <v>229</v>
      </c>
      <c r="C230" s="127">
        <f>PRRAS!D240</f>
        <v>1200</v>
      </c>
      <c r="D230" s="127">
        <f>PRRAS!E240</f>
        <v>0</v>
      </c>
      <c r="E230" s="127"/>
      <c r="F230" s="127"/>
      <c r="G230" s="128">
        <f t="shared" si="6"/>
        <v>274.8</v>
      </c>
      <c r="H230" s="128">
        <f t="shared" si="7"/>
        <v>0</v>
      </c>
      <c r="I230" s="129">
        <v>0</v>
      </c>
    </row>
    <row r="231" spans="1:9">
      <c r="A231" s="126">
        <v>151</v>
      </c>
      <c r="B231" s="127">
        <f>PRRAS!C241</f>
        <v>230</v>
      </c>
      <c r="C231" s="127">
        <f>PRRAS!D241</f>
        <v>0</v>
      </c>
      <c r="D231" s="127">
        <f>PRRAS!E241</f>
        <v>0</v>
      </c>
      <c r="E231" s="127"/>
      <c r="F231" s="127"/>
      <c r="G231" s="128">
        <f t="shared" si="6"/>
        <v>0</v>
      </c>
      <c r="H231" s="128">
        <f t="shared" si="7"/>
        <v>0</v>
      </c>
      <c r="I231" s="129">
        <v>0</v>
      </c>
    </row>
    <row r="232" spans="1:9">
      <c r="A232" s="126">
        <v>151</v>
      </c>
      <c r="B232" s="127">
        <f>PRRAS!C242</f>
        <v>231</v>
      </c>
      <c r="C232" s="127">
        <f>PRRAS!D242</f>
        <v>0</v>
      </c>
      <c r="D232" s="127">
        <f>PRRAS!E242</f>
        <v>0</v>
      </c>
      <c r="E232" s="127"/>
      <c r="F232" s="127"/>
      <c r="G232" s="128">
        <f t="shared" si="6"/>
        <v>0</v>
      </c>
      <c r="H232" s="128">
        <f t="shared" si="7"/>
        <v>0</v>
      </c>
      <c r="I232" s="129">
        <v>0</v>
      </c>
    </row>
    <row r="233" spans="1:9">
      <c r="A233" s="126">
        <v>151</v>
      </c>
      <c r="B233" s="127">
        <f>PRRAS!C243</f>
        <v>232</v>
      </c>
      <c r="C233" s="127">
        <f>PRRAS!D243</f>
        <v>0</v>
      </c>
      <c r="D233" s="127">
        <f>PRRAS!E243</f>
        <v>0</v>
      </c>
      <c r="E233" s="127"/>
      <c r="F233" s="127"/>
      <c r="G233" s="128">
        <f t="shared" si="6"/>
        <v>0</v>
      </c>
      <c r="H233" s="128">
        <f t="shared" si="7"/>
        <v>0</v>
      </c>
      <c r="I233" s="129">
        <v>0</v>
      </c>
    </row>
    <row r="234" spans="1:9">
      <c r="A234" s="126">
        <v>151</v>
      </c>
      <c r="B234" s="127">
        <f>PRRAS!C244</f>
        <v>233</v>
      </c>
      <c r="C234" s="127">
        <f>PRRAS!D244</f>
        <v>0</v>
      </c>
      <c r="D234" s="127">
        <f>PRRAS!E244</f>
        <v>0</v>
      </c>
      <c r="E234" s="127"/>
      <c r="F234" s="127"/>
      <c r="G234" s="128">
        <f t="shared" si="6"/>
        <v>0</v>
      </c>
      <c r="H234" s="128">
        <f t="shared" si="7"/>
        <v>0</v>
      </c>
      <c r="I234" s="129">
        <v>0</v>
      </c>
    </row>
    <row r="235" spans="1:9">
      <c r="A235" s="126">
        <v>151</v>
      </c>
      <c r="B235" s="127">
        <f>PRRAS!C245</f>
        <v>234</v>
      </c>
      <c r="C235" s="127">
        <f>PRRAS!D245</f>
        <v>0</v>
      </c>
      <c r="D235" s="127">
        <f>PRRAS!E245</f>
        <v>0</v>
      </c>
      <c r="E235" s="127"/>
      <c r="F235" s="127"/>
      <c r="G235" s="128">
        <f t="shared" si="6"/>
        <v>0</v>
      </c>
      <c r="H235" s="128">
        <f t="shared" si="7"/>
        <v>0</v>
      </c>
      <c r="I235" s="129">
        <v>0</v>
      </c>
    </row>
    <row r="236" spans="1:9">
      <c r="A236" s="126">
        <v>151</v>
      </c>
      <c r="B236" s="127">
        <f>PRRAS!C246</f>
        <v>235</v>
      </c>
      <c r="C236" s="127">
        <f>PRRAS!D246</f>
        <v>0</v>
      </c>
      <c r="D236" s="127">
        <f>PRRAS!E246</f>
        <v>0</v>
      </c>
      <c r="E236" s="127"/>
      <c r="F236" s="127"/>
      <c r="G236" s="128">
        <f t="shared" si="6"/>
        <v>0</v>
      </c>
      <c r="H236" s="128">
        <f t="shared" si="7"/>
        <v>0</v>
      </c>
      <c r="I236" s="129">
        <v>0</v>
      </c>
    </row>
    <row r="237" spans="1:9">
      <c r="A237" s="126">
        <v>151</v>
      </c>
      <c r="B237" s="127">
        <f>PRRAS!C247</f>
        <v>236</v>
      </c>
      <c r="C237" s="127">
        <f>PRRAS!D247</f>
        <v>0</v>
      </c>
      <c r="D237" s="127">
        <f>PRRAS!E247</f>
        <v>0</v>
      </c>
      <c r="E237" s="127"/>
      <c r="F237" s="127"/>
      <c r="G237" s="128">
        <f t="shared" si="6"/>
        <v>0</v>
      </c>
      <c r="H237" s="128">
        <f t="shared" si="7"/>
        <v>0</v>
      </c>
      <c r="I237" s="129">
        <v>0</v>
      </c>
    </row>
    <row r="238" spans="1:9">
      <c r="A238" s="126">
        <v>151</v>
      </c>
      <c r="B238" s="127">
        <f>PRRAS!C248</f>
        <v>237</v>
      </c>
      <c r="C238" s="127">
        <f>PRRAS!D248</f>
        <v>0</v>
      </c>
      <c r="D238" s="127">
        <f>PRRAS!E248</f>
        <v>0</v>
      </c>
      <c r="E238" s="127"/>
      <c r="F238" s="127"/>
      <c r="G238" s="128">
        <f t="shared" si="6"/>
        <v>0</v>
      </c>
      <c r="H238" s="128">
        <f t="shared" si="7"/>
        <v>0</v>
      </c>
      <c r="I238" s="129">
        <v>0</v>
      </c>
    </row>
    <row r="239" spans="1:9">
      <c r="A239" s="126">
        <v>151</v>
      </c>
      <c r="B239" s="127">
        <f>PRRAS!C249</f>
        <v>238</v>
      </c>
      <c r="C239" s="127">
        <f>PRRAS!D249</f>
        <v>0</v>
      </c>
      <c r="D239" s="127">
        <f>PRRAS!E249</f>
        <v>0</v>
      </c>
      <c r="E239" s="127"/>
      <c r="F239" s="127"/>
      <c r="G239" s="128">
        <f t="shared" si="6"/>
        <v>0</v>
      </c>
      <c r="H239" s="128">
        <f t="shared" si="7"/>
        <v>0</v>
      </c>
      <c r="I239" s="129">
        <v>0</v>
      </c>
    </row>
    <row r="240" spans="1:9">
      <c r="A240" s="126">
        <v>151</v>
      </c>
      <c r="B240" s="127">
        <f>PRRAS!C250</f>
        <v>239</v>
      </c>
      <c r="C240" s="127">
        <f>PRRAS!D250</f>
        <v>408850</v>
      </c>
      <c r="D240" s="127">
        <f>PRRAS!E250</f>
        <v>457513</v>
      </c>
      <c r="E240" s="127"/>
      <c r="F240" s="127"/>
      <c r="G240" s="128">
        <f t="shared" si="6"/>
        <v>316406.364</v>
      </c>
      <c r="H240" s="128">
        <f t="shared" si="7"/>
        <v>0</v>
      </c>
      <c r="I240" s="129">
        <v>0</v>
      </c>
    </row>
    <row r="241" spans="1:9">
      <c r="A241" s="126">
        <v>151</v>
      </c>
      <c r="B241" s="127">
        <f>PRRAS!C251</f>
        <v>240</v>
      </c>
      <c r="C241" s="127">
        <f>PRRAS!D251</f>
        <v>0</v>
      </c>
      <c r="D241" s="127">
        <f>PRRAS!E251</f>
        <v>0</v>
      </c>
      <c r="E241" s="127"/>
      <c r="F241" s="127"/>
      <c r="G241" s="128">
        <f t="shared" si="6"/>
        <v>0</v>
      </c>
      <c r="H241" s="128">
        <f t="shared" si="7"/>
        <v>0</v>
      </c>
      <c r="I241" s="129">
        <v>0</v>
      </c>
    </row>
    <row r="242" spans="1:9">
      <c r="A242" s="126">
        <v>151</v>
      </c>
      <c r="B242" s="127">
        <f>PRRAS!C252</f>
        <v>241</v>
      </c>
      <c r="C242" s="127">
        <f>PRRAS!D252</f>
        <v>0</v>
      </c>
      <c r="D242" s="127">
        <f>PRRAS!E252</f>
        <v>0</v>
      </c>
      <c r="E242" s="127"/>
      <c r="F242" s="127"/>
      <c r="G242" s="128">
        <f t="shared" si="6"/>
        <v>0</v>
      </c>
      <c r="H242" s="128">
        <f t="shared" si="7"/>
        <v>0</v>
      </c>
      <c r="I242" s="129">
        <v>0</v>
      </c>
    </row>
    <row r="243" spans="1:9">
      <c r="A243" s="126">
        <v>151</v>
      </c>
      <c r="B243" s="127">
        <f>PRRAS!C253</f>
        <v>242</v>
      </c>
      <c r="C243" s="127">
        <f>PRRAS!D253</f>
        <v>0</v>
      </c>
      <c r="D243" s="127">
        <f>PRRAS!E253</f>
        <v>0</v>
      </c>
      <c r="E243" s="127"/>
      <c r="F243" s="127"/>
      <c r="G243" s="128">
        <f t="shared" si="6"/>
        <v>0</v>
      </c>
      <c r="H243" s="128">
        <f t="shared" si="7"/>
        <v>0</v>
      </c>
      <c r="I243" s="129">
        <v>0</v>
      </c>
    </row>
    <row r="244" spans="1:9">
      <c r="A244" s="126">
        <v>151</v>
      </c>
      <c r="B244" s="127">
        <f>PRRAS!C254</f>
        <v>243</v>
      </c>
      <c r="C244" s="127">
        <f>PRRAS!D254</f>
        <v>0</v>
      </c>
      <c r="D244" s="127">
        <f>PRRAS!E254</f>
        <v>0</v>
      </c>
      <c r="E244" s="127"/>
      <c r="F244" s="127"/>
      <c r="G244" s="128">
        <f t="shared" si="6"/>
        <v>0</v>
      </c>
      <c r="H244" s="128">
        <f t="shared" si="7"/>
        <v>0</v>
      </c>
      <c r="I244" s="129">
        <v>0</v>
      </c>
    </row>
    <row r="245" spans="1:9">
      <c r="A245" s="126">
        <v>151</v>
      </c>
      <c r="B245" s="127">
        <f>PRRAS!C255</f>
        <v>244</v>
      </c>
      <c r="C245" s="127">
        <f>PRRAS!D255</f>
        <v>0</v>
      </c>
      <c r="D245" s="127">
        <f>PRRAS!E255</f>
        <v>0</v>
      </c>
      <c r="E245" s="127"/>
      <c r="F245" s="127"/>
      <c r="G245" s="128">
        <f t="shared" si="6"/>
        <v>0</v>
      </c>
      <c r="H245" s="128">
        <f t="shared" si="7"/>
        <v>0</v>
      </c>
      <c r="I245" s="129">
        <v>0</v>
      </c>
    </row>
    <row r="246" spans="1:9">
      <c r="A246" s="126">
        <v>151</v>
      </c>
      <c r="B246" s="127">
        <f>PRRAS!C256</f>
        <v>245</v>
      </c>
      <c r="C246" s="127">
        <f>PRRAS!D256</f>
        <v>408850</v>
      </c>
      <c r="D246" s="127">
        <f>PRRAS!E256</f>
        <v>457513</v>
      </c>
      <c r="E246" s="127"/>
      <c r="F246" s="127"/>
      <c r="G246" s="128">
        <f t="shared" si="6"/>
        <v>324349.62</v>
      </c>
      <c r="H246" s="128">
        <f t="shared" si="7"/>
        <v>0</v>
      </c>
      <c r="I246" s="129">
        <v>0</v>
      </c>
    </row>
    <row r="247" spans="1:9">
      <c r="A247" s="126">
        <v>151</v>
      </c>
      <c r="B247" s="127">
        <f>PRRAS!C257</f>
        <v>246</v>
      </c>
      <c r="C247" s="127">
        <f>PRRAS!D257</f>
        <v>173231</v>
      </c>
      <c r="D247" s="127">
        <f>PRRAS!E257</f>
        <v>174705</v>
      </c>
      <c r="E247" s="127"/>
      <c r="F247" s="127"/>
      <c r="G247" s="128">
        <f t="shared" si="6"/>
        <v>128569.686</v>
      </c>
      <c r="H247" s="128">
        <f t="shared" si="7"/>
        <v>0</v>
      </c>
      <c r="I247" s="129">
        <v>0</v>
      </c>
    </row>
    <row r="248" spans="1:9">
      <c r="A248" s="126">
        <v>151</v>
      </c>
      <c r="B248" s="127">
        <f>PRRAS!C258</f>
        <v>247</v>
      </c>
      <c r="C248" s="127">
        <f>PRRAS!D258</f>
        <v>235619</v>
      </c>
      <c r="D248" s="127">
        <f>PRRAS!E258</f>
        <v>282808</v>
      </c>
      <c r="E248" s="127"/>
      <c r="F248" s="127"/>
      <c r="G248" s="128">
        <f t="shared" si="6"/>
        <v>197905.04499999998</v>
      </c>
      <c r="H248" s="128">
        <f t="shared" si="7"/>
        <v>0</v>
      </c>
      <c r="I248" s="129">
        <v>0</v>
      </c>
    </row>
    <row r="249" spans="1:9">
      <c r="A249" s="126">
        <v>151</v>
      </c>
      <c r="B249" s="127">
        <f>PRRAS!C259</f>
        <v>248</v>
      </c>
      <c r="C249" s="127">
        <f>PRRAS!D259</f>
        <v>261789</v>
      </c>
      <c r="D249" s="127">
        <f>PRRAS!E259</f>
        <v>470215</v>
      </c>
      <c r="E249" s="127"/>
      <c r="F249" s="127"/>
      <c r="G249" s="128">
        <f t="shared" si="6"/>
        <v>298150.31199999998</v>
      </c>
      <c r="H249" s="128">
        <f t="shared" si="7"/>
        <v>0</v>
      </c>
      <c r="I249" s="129">
        <v>0</v>
      </c>
    </row>
    <row r="250" spans="1:9">
      <c r="A250" s="126">
        <v>151</v>
      </c>
      <c r="B250" s="127">
        <f>PRRAS!C260</f>
        <v>249</v>
      </c>
      <c r="C250" s="127">
        <f>PRRAS!D260</f>
        <v>252935</v>
      </c>
      <c r="D250" s="127">
        <f>PRRAS!E260</f>
        <v>293398</v>
      </c>
      <c r="E250" s="127"/>
      <c r="F250" s="127"/>
      <c r="G250" s="128">
        <f t="shared" si="6"/>
        <v>209093.019</v>
      </c>
      <c r="H250" s="128">
        <f t="shared" si="7"/>
        <v>0</v>
      </c>
      <c r="I250" s="129">
        <v>0</v>
      </c>
    </row>
    <row r="251" spans="1:9">
      <c r="A251" s="126">
        <v>151</v>
      </c>
      <c r="B251" s="127">
        <f>PRRAS!C261</f>
        <v>250</v>
      </c>
      <c r="C251" s="127">
        <f>PRRAS!D261</f>
        <v>252935</v>
      </c>
      <c r="D251" s="127">
        <f>PRRAS!E261</f>
        <v>293398</v>
      </c>
      <c r="E251" s="127"/>
      <c r="F251" s="127"/>
      <c r="G251" s="128">
        <f t="shared" si="6"/>
        <v>209932.75</v>
      </c>
      <c r="H251" s="128">
        <f t="shared" si="7"/>
        <v>0</v>
      </c>
      <c r="I251" s="129">
        <v>0</v>
      </c>
    </row>
    <row r="252" spans="1:9">
      <c r="A252" s="126">
        <v>151</v>
      </c>
      <c r="B252" s="127">
        <f>PRRAS!C262</f>
        <v>251</v>
      </c>
      <c r="C252" s="127">
        <f>PRRAS!D262</f>
        <v>0</v>
      </c>
      <c r="D252" s="127">
        <f>PRRAS!E262</f>
        <v>0</v>
      </c>
      <c r="E252" s="127"/>
      <c r="F252" s="127"/>
      <c r="G252" s="128">
        <f t="shared" si="6"/>
        <v>0</v>
      </c>
      <c r="H252" s="128">
        <f t="shared" si="7"/>
        <v>0</v>
      </c>
      <c r="I252" s="129">
        <v>0</v>
      </c>
    </row>
    <row r="253" spans="1:9">
      <c r="A253" s="126">
        <v>151</v>
      </c>
      <c r="B253" s="127">
        <f>PRRAS!C263</f>
        <v>252</v>
      </c>
      <c r="C253" s="127">
        <f>PRRAS!D263</f>
        <v>0</v>
      </c>
      <c r="D253" s="127">
        <f>PRRAS!E263</f>
        <v>50000</v>
      </c>
      <c r="E253" s="127"/>
      <c r="F253" s="127"/>
      <c r="G253" s="128">
        <f t="shared" si="6"/>
        <v>25200</v>
      </c>
      <c r="H253" s="128">
        <f t="shared" si="7"/>
        <v>0</v>
      </c>
      <c r="I253" s="129">
        <v>0</v>
      </c>
    </row>
    <row r="254" spans="1:9">
      <c r="A254" s="126">
        <v>151</v>
      </c>
      <c r="B254" s="127">
        <f>PRRAS!C264</f>
        <v>253</v>
      </c>
      <c r="C254" s="127">
        <f>PRRAS!D264</f>
        <v>0</v>
      </c>
      <c r="D254" s="127">
        <f>PRRAS!E264</f>
        <v>50000</v>
      </c>
      <c r="E254" s="127"/>
      <c r="F254" s="127"/>
      <c r="G254" s="128">
        <f t="shared" si="6"/>
        <v>25300</v>
      </c>
      <c r="H254" s="128">
        <f t="shared" si="7"/>
        <v>0</v>
      </c>
      <c r="I254" s="129">
        <v>0</v>
      </c>
    </row>
    <row r="255" spans="1:9">
      <c r="A255" s="126">
        <v>151</v>
      </c>
      <c r="B255" s="127">
        <f>PRRAS!C265</f>
        <v>254</v>
      </c>
      <c r="C255" s="127">
        <f>PRRAS!D265</f>
        <v>0</v>
      </c>
      <c r="D255" s="127">
        <f>PRRAS!E265</f>
        <v>0</v>
      </c>
      <c r="E255" s="127"/>
      <c r="F255" s="127"/>
      <c r="G255" s="128">
        <f t="shared" si="6"/>
        <v>0</v>
      </c>
      <c r="H255" s="128">
        <f t="shared" si="7"/>
        <v>0</v>
      </c>
      <c r="I255" s="129">
        <v>0</v>
      </c>
    </row>
    <row r="256" spans="1:9">
      <c r="A256" s="126">
        <v>151</v>
      </c>
      <c r="B256" s="127">
        <f>PRRAS!C266</f>
        <v>255</v>
      </c>
      <c r="C256" s="127">
        <f>PRRAS!D266</f>
        <v>8854</v>
      </c>
      <c r="D256" s="127">
        <f>PRRAS!E266</f>
        <v>126817</v>
      </c>
      <c r="E256" s="127"/>
      <c r="F256" s="127"/>
      <c r="G256" s="128">
        <f t="shared" si="6"/>
        <v>66934.44</v>
      </c>
      <c r="H256" s="128">
        <f t="shared" si="7"/>
        <v>0</v>
      </c>
      <c r="I256" s="129">
        <v>0</v>
      </c>
    </row>
    <row r="257" spans="1:9">
      <c r="A257" s="126">
        <v>151</v>
      </c>
      <c r="B257" s="127">
        <f>PRRAS!C267</f>
        <v>256</v>
      </c>
      <c r="C257" s="127">
        <f>PRRAS!D267</f>
        <v>0</v>
      </c>
      <c r="D257" s="127">
        <f>PRRAS!E267</f>
        <v>80000</v>
      </c>
      <c r="E257" s="127"/>
      <c r="F257" s="127"/>
      <c r="G257" s="128">
        <f t="shared" si="6"/>
        <v>40960</v>
      </c>
      <c r="H257" s="128">
        <f t="shared" si="7"/>
        <v>0</v>
      </c>
      <c r="I257" s="129">
        <v>0</v>
      </c>
    </row>
    <row r="258" spans="1:9">
      <c r="A258" s="126">
        <v>151</v>
      </c>
      <c r="B258" s="127">
        <f>PRRAS!C268</f>
        <v>257</v>
      </c>
      <c r="C258" s="127">
        <f>PRRAS!D268</f>
        <v>0</v>
      </c>
      <c r="D258" s="127">
        <f>PRRAS!E268</f>
        <v>0</v>
      </c>
      <c r="E258" s="127"/>
      <c r="F258" s="127"/>
      <c r="G258" s="128">
        <f t="shared" si="6"/>
        <v>0</v>
      </c>
      <c r="H258" s="128">
        <f t="shared" si="7"/>
        <v>0</v>
      </c>
      <c r="I258" s="129">
        <v>0</v>
      </c>
    </row>
    <row r="259" spans="1:9">
      <c r="A259" s="126">
        <v>151</v>
      </c>
      <c r="B259" s="127">
        <f>PRRAS!C269</f>
        <v>258</v>
      </c>
      <c r="C259" s="127">
        <f>PRRAS!D269</f>
        <v>0</v>
      </c>
      <c r="D259" s="127">
        <f>PRRAS!E269</f>
        <v>0</v>
      </c>
      <c r="E259" s="127"/>
      <c r="F259" s="127"/>
      <c r="G259" s="128">
        <f t="shared" si="6"/>
        <v>0</v>
      </c>
      <c r="H259" s="128">
        <f t="shared" si="7"/>
        <v>0</v>
      </c>
      <c r="I259" s="129">
        <v>0</v>
      </c>
    </row>
    <row r="260" spans="1:9">
      <c r="A260" s="126">
        <v>151</v>
      </c>
      <c r="B260" s="127">
        <f>PRRAS!C270</f>
        <v>259</v>
      </c>
      <c r="C260" s="127">
        <f>PRRAS!D270</f>
        <v>8854</v>
      </c>
      <c r="D260" s="127">
        <f>PRRAS!E270</f>
        <v>46817</v>
      </c>
      <c r="E260" s="127"/>
      <c r="F260" s="127"/>
      <c r="G260" s="128">
        <f t="shared" si="6"/>
        <v>26544.392</v>
      </c>
      <c r="H260" s="128">
        <f t="shared" si="7"/>
        <v>0</v>
      </c>
      <c r="I260" s="129">
        <v>0</v>
      </c>
    </row>
    <row r="261" spans="1:9">
      <c r="A261" s="126">
        <v>151</v>
      </c>
      <c r="B261" s="127">
        <f>PRRAS!C271</f>
        <v>260</v>
      </c>
      <c r="C261" s="127">
        <f>PRRAS!D271</f>
        <v>0</v>
      </c>
      <c r="D261" s="127">
        <f>PRRAS!E271</f>
        <v>0</v>
      </c>
      <c r="E261" s="127"/>
      <c r="F261" s="127"/>
      <c r="G261" s="128">
        <f t="shared" si="6"/>
        <v>0</v>
      </c>
      <c r="H261" s="128">
        <f t="shared" si="7"/>
        <v>0</v>
      </c>
      <c r="I261" s="129">
        <v>0</v>
      </c>
    </row>
    <row r="262" spans="1:9">
      <c r="A262" s="126">
        <v>151</v>
      </c>
      <c r="B262" s="127">
        <f>PRRAS!C272</f>
        <v>261</v>
      </c>
      <c r="C262" s="127">
        <f>PRRAS!D272</f>
        <v>0</v>
      </c>
      <c r="D262" s="127">
        <f>PRRAS!E272</f>
        <v>0</v>
      </c>
      <c r="E262" s="127"/>
      <c r="F262" s="127"/>
      <c r="G262" s="128">
        <f t="shared" si="6"/>
        <v>0</v>
      </c>
      <c r="H262" s="128">
        <f t="shared" si="7"/>
        <v>0</v>
      </c>
      <c r="I262" s="129">
        <v>0</v>
      </c>
    </row>
    <row r="263" spans="1:9">
      <c r="A263" s="126">
        <v>151</v>
      </c>
      <c r="B263" s="127">
        <f>PRRAS!C273</f>
        <v>262</v>
      </c>
      <c r="C263" s="127">
        <f>PRRAS!D273</f>
        <v>0</v>
      </c>
      <c r="D263" s="127">
        <f>PRRAS!E273</f>
        <v>0</v>
      </c>
      <c r="E263" s="127"/>
      <c r="F263" s="127"/>
      <c r="G263" s="128">
        <f t="shared" ref="G263:G325" si="8">(B263/1000)*(C263*1+D263*2)</f>
        <v>0</v>
      </c>
      <c r="H263" s="128">
        <f t="shared" ref="H263:H325" si="9">ABS(C263-ROUND(C263,0))+ABS(D263-ROUND(D263,0))</f>
        <v>0</v>
      </c>
      <c r="I263" s="129">
        <v>0</v>
      </c>
    </row>
    <row r="264" spans="1:9">
      <c r="A264" s="126">
        <v>151</v>
      </c>
      <c r="B264" s="127">
        <f>PRRAS!C274</f>
        <v>263</v>
      </c>
      <c r="C264" s="127">
        <f>PRRAS!D274</f>
        <v>0</v>
      </c>
      <c r="D264" s="127">
        <f>PRRAS!E274</f>
        <v>0</v>
      </c>
      <c r="E264" s="127"/>
      <c r="F264" s="127"/>
      <c r="G264" s="128">
        <f t="shared" si="8"/>
        <v>0</v>
      </c>
      <c r="H264" s="128">
        <f t="shared" si="9"/>
        <v>0</v>
      </c>
      <c r="I264" s="129">
        <v>0</v>
      </c>
    </row>
    <row r="265" spans="1:9">
      <c r="A265" s="126">
        <v>151</v>
      </c>
      <c r="B265" s="127">
        <f>PRRAS!C275</f>
        <v>264</v>
      </c>
      <c r="C265" s="127">
        <f>PRRAS!D275</f>
        <v>0</v>
      </c>
      <c r="D265" s="127">
        <f>PRRAS!E275</f>
        <v>0</v>
      </c>
      <c r="E265" s="127"/>
      <c r="F265" s="127"/>
      <c r="G265" s="128">
        <f t="shared" si="8"/>
        <v>0</v>
      </c>
      <c r="H265" s="128">
        <f t="shared" si="9"/>
        <v>0</v>
      </c>
      <c r="I265" s="129">
        <v>0</v>
      </c>
    </row>
    <row r="266" spans="1:9">
      <c r="A266" s="126">
        <v>151</v>
      </c>
      <c r="B266" s="127">
        <f>PRRAS!C276</f>
        <v>265</v>
      </c>
      <c r="C266" s="127">
        <f>PRRAS!D276</f>
        <v>0</v>
      </c>
      <c r="D266" s="127">
        <f>PRRAS!E276</f>
        <v>0</v>
      </c>
      <c r="E266" s="127"/>
      <c r="F266" s="127"/>
      <c r="G266" s="128">
        <f t="shared" si="8"/>
        <v>0</v>
      </c>
      <c r="H266" s="128">
        <f t="shared" si="9"/>
        <v>0</v>
      </c>
      <c r="I266" s="129">
        <v>0</v>
      </c>
    </row>
    <row r="267" spans="1:9">
      <c r="A267" s="126">
        <v>151</v>
      </c>
      <c r="B267" s="127">
        <f>PRRAS!C277</f>
        <v>266</v>
      </c>
      <c r="C267" s="127">
        <f>PRRAS!D277</f>
        <v>0</v>
      </c>
      <c r="D267" s="127">
        <f>PRRAS!E277</f>
        <v>0</v>
      </c>
      <c r="E267" s="127"/>
      <c r="F267" s="127"/>
      <c r="G267" s="128">
        <f t="shared" si="8"/>
        <v>0</v>
      </c>
      <c r="H267" s="128">
        <f t="shared" si="9"/>
        <v>0</v>
      </c>
      <c r="I267" s="129">
        <v>0</v>
      </c>
    </row>
    <row r="268" spans="1:9">
      <c r="A268" s="126">
        <v>151</v>
      </c>
      <c r="B268" s="127">
        <f>PRRAS!C278</f>
        <v>267</v>
      </c>
      <c r="C268" s="127">
        <f>PRRAS!D278</f>
        <v>0</v>
      </c>
      <c r="D268" s="127">
        <f>PRRAS!E278</f>
        <v>0</v>
      </c>
      <c r="E268" s="127"/>
      <c r="F268" s="127"/>
      <c r="G268" s="128">
        <f t="shared" si="8"/>
        <v>0</v>
      </c>
      <c r="H268" s="128">
        <f t="shared" si="9"/>
        <v>0</v>
      </c>
      <c r="I268" s="129">
        <v>0</v>
      </c>
    </row>
    <row r="269" spans="1:9">
      <c r="A269" s="126">
        <v>151</v>
      </c>
      <c r="B269" s="127">
        <f>PRRAS!C279</f>
        <v>268</v>
      </c>
      <c r="C269" s="127">
        <f>PRRAS!D279</f>
        <v>0</v>
      </c>
      <c r="D269" s="127">
        <f>PRRAS!E279</f>
        <v>0</v>
      </c>
      <c r="E269" s="127"/>
      <c r="F269" s="127"/>
      <c r="G269" s="128">
        <f t="shared" si="8"/>
        <v>0</v>
      </c>
      <c r="H269" s="128">
        <f t="shared" si="9"/>
        <v>0</v>
      </c>
      <c r="I269" s="129">
        <v>0</v>
      </c>
    </row>
    <row r="270" spans="1:9">
      <c r="A270" s="126">
        <v>151</v>
      </c>
      <c r="B270" s="127">
        <f>PRRAS!C280</f>
        <v>269</v>
      </c>
      <c r="C270" s="127">
        <f>PRRAS!D280</f>
        <v>0</v>
      </c>
      <c r="D270" s="127">
        <f>PRRAS!E280</f>
        <v>0</v>
      </c>
      <c r="E270" s="127"/>
      <c r="F270" s="127"/>
      <c r="G270" s="128">
        <f t="shared" si="8"/>
        <v>0</v>
      </c>
      <c r="H270" s="128">
        <f t="shared" si="9"/>
        <v>0</v>
      </c>
      <c r="I270" s="129">
        <v>0</v>
      </c>
    </row>
    <row r="271" spans="1:9">
      <c r="A271" s="126">
        <v>151</v>
      </c>
      <c r="B271" s="127">
        <f>PRRAS!C281</f>
        <v>270</v>
      </c>
      <c r="C271" s="127">
        <f>PRRAS!D281</f>
        <v>0</v>
      </c>
      <c r="D271" s="127">
        <f>PRRAS!E281</f>
        <v>0</v>
      </c>
      <c r="E271" s="127"/>
      <c r="F271" s="127"/>
      <c r="G271" s="128">
        <f t="shared" si="8"/>
        <v>0</v>
      </c>
      <c r="H271" s="128">
        <f t="shared" si="9"/>
        <v>0</v>
      </c>
      <c r="I271" s="129">
        <v>0</v>
      </c>
    </row>
    <row r="272" spans="1:9">
      <c r="A272" s="126">
        <v>151</v>
      </c>
      <c r="B272" s="127">
        <f>PRRAS!C282</f>
        <v>271</v>
      </c>
      <c r="C272" s="127">
        <f>PRRAS!D282</f>
        <v>0</v>
      </c>
      <c r="D272" s="127">
        <f>PRRAS!E282</f>
        <v>0</v>
      </c>
      <c r="E272" s="127"/>
      <c r="F272" s="127"/>
      <c r="G272" s="128">
        <f t="shared" si="8"/>
        <v>0</v>
      </c>
      <c r="H272" s="128">
        <f t="shared" si="9"/>
        <v>0</v>
      </c>
      <c r="I272" s="129">
        <v>0</v>
      </c>
    </row>
    <row r="273" spans="1:9">
      <c r="A273" s="126">
        <v>151</v>
      </c>
      <c r="B273" s="127">
        <f>PRRAS!C283</f>
        <v>272</v>
      </c>
      <c r="C273" s="127">
        <f>PRRAS!D283</f>
        <v>4907041</v>
      </c>
      <c r="D273" s="127">
        <f>PRRAS!E283</f>
        <v>5241101</v>
      </c>
      <c r="E273" s="127"/>
      <c r="F273" s="127"/>
      <c r="G273" s="128">
        <f t="shared" si="8"/>
        <v>4185874.0960000004</v>
      </c>
      <c r="H273" s="128">
        <f t="shared" si="9"/>
        <v>0</v>
      </c>
      <c r="I273" s="129">
        <v>0</v>
      </c>
    </row>
    <row r="274" spans="1:9">
      <c r="A274" s="126">
        <v>151</v>
      </c>
      <c r="B274" s="127">
        <f>PRRAS!C284</f>
        <v>273</v>
      </c>
      <c r="C274" s="127">
        <f>PRRAS!D284</f>
        <v>3126500</v>
      </c>
      <c r="D274" s="127">
        <f>PRRAS!E284</f>
        <v>1666766</v>
      </c>
      <c r="E274" s="127"/>
      <c r="F274" s="127"/>
      <c r="G274" s="128">
        <f t="shared" si="8"/>
        <v>1763588.736</v>
      </c>
      <c r="H274" s="128">
        <f t="shared" si="9"/>
        <v>0</v>
      </c>
      <c r="I274" s="129">
        <v>0</v>
      </c>
    </row>
    <row r="275" spans="1:9">
      <c r="A275" s="126">
        <v>151</v>
      </c>
      <c r="B275" s="127">
        <f>PRRAS!C285</f>
        <v>274</v>
      </c>
      <c r="C275" s="127">
        <f>PRRAS!D285</f>
        <v>0</v>
      </c>
      <c r="D275" s="127">
        <f>PRRAS!E285</f>
        <v>0</v>
      </c>
      <c r="E275" s="127"/>
      <c r="F275" s="127"/>
      <c r="G275" s="128">
        <f t="shared" si="8"/>
        <v>0</v>
      </c>
      <c r="H275" s="128">
        <f t="shared" si="9"/>
        <v>0</v>
      </c>
      <c r="I275" s="129">
        <v>0</v>
      </c>
    </row>
    <row r="276" spans="1:9">
      <c r="A276" s="126">
        <v>151</v>
      </c>
      <c r="B276" s="127">
        <f>PRRAS!C286</f>
        <v>275</v>
      </c>
      <c r="C276" s="127">
        <f>PRRAS!D286</f>
        <v>0</v>
      </c>
      <c r="D276" s="127">
        <f>PRRAS!E286</f>
        <v>100178</v>
      </c>
      <c r="E276" s="127"/>
      <c r="F276" s="127"/>
      <c r="G276" s="128">
        <f t="shared" si="8"/>
        <v>55097.9</v>
      </c>
      <c r="H276" s="128">
        <f t="shared" si="9"/>
        <v>0</v>
      </c>
      <c r="I276" s="129">
        <v>0</v>
      </c>
    </row>
    <row r="277" spans="1:9">
      <c r="A277" s="126">
        <v>151</v>
      </c>
      <c r="B277" s="127">
        <f>PRRAS!C287</f>
        <v>276</v>
      </c>
      <c r="C277" s="127">
        <f>PRRAS!D287</f>
        <v>0</v>
      </c>
      <c r="D277" s="127">
        <f>PRRAS!E287</f>
        <v>0</v>
      </c>
      <c r="E277" s="127"/>
      <c r="F277" s="127"/>
      <c r="G277" s="128">
        <f t="shared" si="8"/>
        <v>0</v>
      </c>
      <c r="H277" s="128">
        <f t="shared" si="9"/>
        <v>0</v>
      </c>
      <c r="I277" s="129">
        <v>0</v>
      </c>
    </row>
    <row r="278" spans="1:9">
      <c r="A278" s="126">
        <v>151</v>
      </c>
      <c r="B278" s="127">
        <f>PRRAS!C288</f>
        <v>277</v>
      </c>
      <c r="C278" s="127">
        <f>PRRAS!D288</f>
        <v>2976755</v>
      </c>
      <c r="D278" s="127">
        <f>PRRAS!E288</f>
        <v>3893281</v>
      </c>
      <c r="E278" s="127"/>
      <c r="F278" s="127"/>
      <c r="G278" s="128">
        <f t="shared" si="8"/>
        <v>2981438.8090000004</v>
      </c>
      <c r="H278" s="128">
        <f t="shared" si="9"/>
        <v>0</v>
      </c>
      <c r="I278" s="129">
        <v>0</v>
      </c>
    </row>
    <row r="279" spans="1:9">
      <c r="A279" s="126">
        <v>151</v>
      </c>
      <c r="B279" s="127">
        <f>PRRAS!C289</f>
        <v>278</v>
      </c>
      <c r="C279" s="127">
        <f>PRRAS!D289</f>
        <v>393128</v>
      </c>
      <c r="D279" s="127">
        <f>PRRAS!E289</f>
        <v>394460</v>
      </c>
      <c r="E279" s="127"/>
      <c r="F279" s="127"/>
      <c r="G279" s="128">
        <f t="shared" si="8"/>
        <v>328609.34400000004</v>
      </c>
      <c r="H279" s="128">
        <f t="shared" si="9"/>
        <v>0</v>
      </c>
      <c r="I279" s="129">
        <v>0</v>
      </c>
    </row>
    <row r="280" spans="1:9">
      <c r="A280" s="126">
        <v>151</v>
      </c>
      <c r="B280" s="127">
        <f>PRRAS!C290</f>
        <v>279</v>
      </c>
      <c r="C280" s="127">
        <f>PRRAS!D290</f>
        <v>0</v>
      </c>
      <c r="D280" s="127">
        <f>PRRAS!E290</f>
        <v>0</v>
      </c>
      <c r="E280" s="127"/>
      <c r="F280" s="127"/>
      <c r="G280" s="128">
        <f t="shared" si="8"/>
        <v>0</v>
      </c>
      <c r="H280" s="128">
        <f t="shared" si="9"/>
        <v>0</v>
      </c>
      <c r="I280" s="129">
        <v>0</v>
      </c>
    </row>
    <row r="281" spans="1:9">
      <c r="A281" s="126">
        <v>151</v>
      </c>
      <c r="B281" s="127">
        <f>PRRAS!C291</f>
        <v>280</v>
      </c>
      <c r="C281" s="127">
        <f>PRRAS!D291</f>
        <v>0</v>
      </c>
      <c r="D281" s="127">
        <f>PRRAS!E291</f>
        <v>0</v>
      </c>
      <c r="E281" s="127"/>
      <c r="F281" s="127"/>
      <c r="G281" s="128">
        <f t="shared" si="8"/>
        <v>0</v>
      </c>
      <c r="H281" s="128">
        <f t="shared" si="9"/>
        <v>0</v>
      </c>
      <c r="I281" s="129">
        <v>0</v>
      </c>
    </row>
    <row r="282" spans="1:9">
      <c r="A282" s="126">
        <v>151</v>
      </c>
      <c r="B282" s="127">
        <f>PRRAS!C293</f>
        <v>281</v>
      </c>
      <c r="C282" s="127">
        <f>PRRAS!D293</f>
        <v>56950</v>
      </c>
      <c r="D282" s="127">
        <f>PRRAS!E293</f>
        <v>12950</v>
      </c>
      <c r="E282" s="127"/>
      <c r="F282" s="127"/>
      <c r="G282" s="128">
        <f t="shared" si="8"/>
        <v>23280.850000000002</v>
      </c>
      <c r="H282" s="128">
        <f t="shared" si="9"/>
        <v>0</v>
      </c>
      <c r="I282" s="129">
        <v>0</v>
      </c>
    </row>
    <row r="283" spans="1:9">
      <c r="A283" s="126">
        <v>151</v>
      </c>
      <c r="B283" s="127">
        <f>PRRAS!C294</f>
        <v>282</v>
      </c>
      <c r="C283" s="127">
        <f>PRRAS!D294</f>
        <v>0</v>
      </c>
      <c r="D283" s="127">
        <f>PRRAS!E294</f>
        <v>0</v>
      </c>
      <c r="E283" s="127"/>
      <c r="F283" s="127"/>
      <c r="G283" s="128">
        <f t="shared" si="8"/>
        <v>0</v>
      </c>
      <c r="H283" s="128">
        <f t="shared" si="9"/>
        <v>0</v>
      </c>
      <c r="I283" s="129">
        <v>0</v>
      </c>
    </row>
    <row r="284" spans="1:9">
      <c r="A284" s="126">
        <v>151</v>
      </c>
      <c r="B284" s="127">
        <f>PRRAS!C295</f>
        <v>283</v>
      </c>
      <c r="C284" s="127">
        <f>PRRAS!D295</f>
        <v>0</v>
      </c>
      <c r="D284" s="127">
        <f>PRRAS!E295</f>
        <v>0</v>
      </c>
      <c r="E284" s="127"/>
      <c r="F284" s="127"/>
      <c r="G284" s="128">
        <f t="shared" si="8"/>
        <v>0</v>
      </c>
      <c r="H284" s="128">
        <f t="shared" si="9"/>
        <v>0</v>
      </c>
      <c r="I284" s="129">
        <v>0</v>
      </c>
    </row>
    <row r="285" spans="1:9">
      <c r="A285" s="126">
        <v>151</v>
      </c>
      <c r="B285" s="127">
        <f>PRRAS!C296</f>
        <v>284</v>
      </c>
      <c r="C285" s="127">
        <f>PRRAS!D296</f>
        <v>0</v>
      </c>
      <c r="D285" s="127">
        <f>PRRAS!E296</f>
        <v>0</v>
      </c>
      <c r="E285" s="127"/>
      <c r="F285" s="127"/>
      <c r="G285" s="128">
        <f t="shared" si="8"/>
        <v>0</v>
      </c>
      <c r="H285" s="128">
        <f t="shared" si="9"/>
        <v>0</v>
      </c>
      <c r="I285" s="129">
        <v>0</v>
      </c>
    </row>
    <row r="286" spans="1:9">
      <c r="A286" s="126">
        <v>151</v>
      </c>
      <c r="B286" s="127">
        <f>PRRAS!C297</f>
        <v>285</v>
      </c>
      <c r="C286" s="127">
        <f>PRRAS!D297</f>
        <v>0</v>
      </c>
      <c r="D286" s="127">
        <f>PRRAS!E297</f>
        <v>0</v>
      </c>
      <c r="E286" s="127"/>
      <c r="F286" s="127"/>
      <c r="G286" s="128">
        <f t="shared" si="8"/>
        <v>0</v>
      </c>
      <c r="H286" s="128">
        <f t="shared" si="9"/>
        <v>0</v>
      </c>
      <c r="I286" s="129">
        <v>0</v>
      </c>
    </row>
    <row r="287" spans="1:9">
      <c r="A287" s="126">
        <v>151</v>
      </c>
      <c r="B287" s="127">
        <f>PRRAS!C298</f>
        <v>286</v>
      </c>
      <c r="C287" s="127">
        <f>PRRAS!D298</f>
        <v>0</v>
      </c>
      <c r="D287" s="127">
        <f>PRRAS!E298</f>
        <v>0</v>
      </c>
      <c r="E287" s="127"/>
      <c r="F287" s="127"/>
      <c r="G287" s="128">
        <f t="shared" si="8"/>
        <v>0</v>
      </c>
      <c r="H287" s="128">
        <f t="shared" si="9"/>
        <v>0</v>
      </c>
      <c r="I287" s="129">
        <v>0</v>
      </c>
    </row>
    <row r="288" spans="1:9">
      <c r="A288" s="126">
        <v>151</v>
      </c>
      <c r="B288" s="127">
        <f>PRRAS!C299</f>
        <v>287</v>
      </c>
      <c r="C288" s="127">
        <f>PRRAS!D299</f>
        <v>0</v>
      </c>
      <c r="D288" s="127">
        <f>PRRAS!E299</f>
        <v>0</v>
      </c>
      <c r="E288" s="127"/>
      <c r="F288" s="127"/>
      <c r="G288" s="128">
        <f t="shared" si="8"/>
        <v>0</v>
      </c>
      <c r="H288" s="128">
        <f t="shared" si="9"/>
        <v>0</v>
      </c>
      <c r="I288" s="129">
        <v>0</v>
      </c>
    </row>
    <row r="289" spans="1:9">
      <c r="A289" s="126">
        <v>151</v>
      </c>
      <c r="B289" s="127">
        <f>PRRAS!C300</f>
        <v>288</v>
      </c>
      <c r="C289" s="127">
        <f>PRRAS!D300</f>
        <v>0</v>
      </c>
      <c r="D289" s="127">
        <f>PRRAS!E300</f>
        <v>0</v>
      </c>
      <c r="E289" s="127"/>
      <c r="F289" s="127"/>
      <c r="G289" s="128">
        <f t="shared" si="8"/>
        <v>0</v>
      </c>
      <c r="H289" s="128">
        <f t="shared" si="9"/>
        <v>0</v>
      </c>
      <c r="I289" s="129">
        <v>0</v>
      </c>
    </row>
    <row r="290" spans="1:9">
      <c r="A290" s="126">
        <v>151</v>
      </c>
      <c r="B290" s="127">
        <f>PRRAS!C301</f>
        <v>289</v>
      </c>
      <c r="C290" s="127">
        <f>PRRAS!D301</f>
        <v>0</v>
      </c>
      <c r="D290" s="127">
        <f>PRRAS!E301</f>
        <v>0</v>
      </c>
      <c r="E290" s="127"/>
      <c r="F290" s="127"/>
      <c r="G290" s="128">
        <f t="shared" si="8"/>
        <v>0</v>
      </c>
      <c r="H290" s="128">
        <f t="shared" si="9"/>
        <v>0</v>
      </c>
      <c r="I290" s="129">
        <v>0</v>
      </c>
    </row>
    <row r="291" spans="1:9">
      <c r="A291" s="126">
        <v>151</v>
      </c>
      <c r="B291" s="127">
        <f>PRRAS!C302</f>
        <v>290</v>
      </c>
      <c r="C291" s="127">
        <f>PRRAS!D302</f>
        <v>0</v>
      </c>
      <c r="D291" s="127">
        <f>PRRAS!E302</f>
        <v>0</v>
      </c>
      <c r="E291" s="127"/>
      <c r="F291" s="127"/>
      <c r="G291" s="128">
        <f t="shared" si="8"/>
        <v>0</v>
      </c>
      <c r="H291" s="128">
        <f t="shared" si="9"/>
        <v>0</v>
      </c>
      <c r="I291" s="129">
        <v>0</v>
      </c>
    </row>
    <row r="292" spans="1:9">
      <c r="A292" s="126">
        <v>151</v>
      </c>
      <c r="B292" s="127">
        <f>PRRAS!C303</f>
        <v>291</v>
      </c>
      <c r="C292" s="127">
        <f>PRRAS!D303</f>
        <v>0</v>
      </c>
      <c r="D292" s="127">
        <f>PRRAS!E303</f>
        <v>0</v>
      </c>
      <c r="E292" s="127"/>
      <c r="F292" s="127"/>
      <c r="G292" s="128">
        <f t="shared" si="8"/>
        <v>0</v>
      </c>
      <c r="H292" s="128">
        <f t="shared" si="9"/>
        <v>0</v>
      </c>
      <c r="I292" s="129">
        <v>0</v>
      </c>
    </row>
    <row r="293" spans="1:9">
      <c r="A293" s="126">
        <v>151</v>
      </c>
      <c r="B293" s="127">
        <f>PRRAS!C304</f>
        <v>292</v>
      </c>
      <c r="C293" s="127">
        <f>PRRAS!D304</f>
        <v>0</v>
      </c>
      <c r="D293" s="127">
        <f>PRRAS!E304</f>
        <v>0</v>
      </c>
      <c r="E293" s="127"/>
      <c r="F293" s="127"/>
      <c r="G293" s="128">
        <f t="shared" si="8"/>
        <v>0</v>
      </c>
      <c r="H293" s="128">
        <f t="shared" si="9"/>
        <v>0</v>
      </c>
      <c r="I293" s="129">
        <v>0</v>
      </c>
    </row>
    <row r="294" spans="1:9">
      <c r="A294" s="126">
        <v>151</v>
      </c>
      <c r="B294" s="127">
        <f>PRRAS!C305</f>
        <v>293</v>
      </c>
      <c r="C294" s="127">
        <f>PRRAS!D305</f>
        <v>0</v>
      </c>
      <c r="D294" s="127">
        <f>PRRAS!E305</f>
        <v>0</v>
      </c>
      <c r="E294" s="127"/>
      <c r="F294" s="127"/>
      <c r="G294" s="128">
        <f t="shared" si="8"/>
        <v>0</v>
      </c>
      <c r="H294" s="128">
        <f t="shared" si="9"/>
        <v>0</v>
      </c>
      <c r="I294" s="129">
        <v>0</v>
      </c>
    </row>
    <row r="295" spans="1:9">
      <c r="A295" s="126">
        <v>151</v>
      </c>
      <c r="B295" s="127">
        <f>PRRAS!C306</f>
        <v>294</v>
      </c>
      <c r="C295" s="127">
        <f>PRRAS!D306</f>
        <v>56950</v>
      </c>
      <c r="D295" s="127">
        <f>PRRAS!E306</f>
        <v>12950</v>
      </c>
      <c r="E295" s="127"/>
      <c r="F295" s="127"/>
      <c r="G295" s="128">
        <f t="shared" si="8"/>
        <v>24357.899999999998</v>
      </c>
      <c r="H295" s="128">
        <f t="shared" si="9"/>
        <v>0</v>
      </c>
      <c r="I295" s="129">
        <v>0</v>
      </c>
    </row>
    <row r="296" spans="1:9">
      <c r="A296" s="126">
        <v>151</v>
      </c>
      <c r="B296" s="127">
        <f>PRRAS!C307</f>
        <v>295</v>
      </c>
      <c r="C296" s="127">
        <f>PRRAS!D307</f>
        <v>56950</v>
      </c>
      <c r="D296" s="127">
        <f>PRRAS!E307</f>
        <v>12950</v>
      </c>
      <c r="E296" s="127"/>
      <c r="F296" s="127"/>
      <c r="G296" s="128">
        <f t="shared" si="8"/>
        <v>24440.75</v>
      </c>
      <c r="H296" s="128">
        <f t="shared" si="9"/>
        <v>0</v>
      </c>
      <c r="I296" s="129">
        <v>0</v>
      </c>
    </row>
    <row r="297" spans="1:9">
      <c r="A297" s="126">
        <v>151</v>
      </c>
      <c r="B297" s="127">
        <f>PRRAS!C308</f>
        <v>296</v>
      </c>
      <c r="C297" s="127">
        <f>PRRAS!D308</f>
        <v>0</v>
      </c>
      <c r="D297" s="127">
        <f>PRRAS!E308</f>
        <v>0</v>
      </c>
      <c r="E297" s="127"/>
      <c r="F297" s="127"/>
      <c r="G297" s="128">
        <f t="shared" si="8"/>
        <v>0</v>
      </c>
      <c r="H297" s="128">
        <f t="shared" si="9"/>
        <v>0</v>
      </c>
      <c r="I297" s="129">
        <v>0</v>
      </c>
    </row>
    <row r="298" spans="1:9">
      <c r="A298" s="126">
        <v>151</v>
      </c>
      <c r="B298" s="127">
        <f>PRRAS!C309</f>
        <v>297</v>
      </c>
      <c r="C298" s="127">
        <f>PRRAS!D309</f>
        <v>56950</v>
      </c>
      <c r="D298" s="127">
        <f>PRRAS!E309</f>
        <v>12950</v>
      </c>
      <c r="E298" s="127"/>
      <c r="F298" s="127"/>
      <c r="G298" s="128">
        <f t="shared" si="8"/>
        <v>24606.449999999997</v>
      </c>
      <c r="H298" s="128">
        <f t="shared" si="9"/>
        <v>0</v>
      </c>
      <c r="I298" s="129">
        <v>0</v>
      </c>
    </row>
    <row r="299" spans="1:9">
      <c r="A299" s="126">
        <v>151</v>
      </c>
      <c r="B299" s="127">
        <f>PRRAS!C310</f>
        <v>298</v>
      </c>
      <c r="C299" s="127">
        <f>PRRAS!D310</f>
        <v>0</v>
      </c>
      <c r="D299" s="127">
        <f>PRRAS!E310</f>
        <v>0</v>
      </c>
      <c r="E299" s="127"/>
      <c r="F299" s="127"/>
      <c r="G299" s="128">
        <f t="shared" si="8"/>
        <v>0</v>
      </c>
      <c r="H299" s="128">
        <f t="shared" si="9"/>
        <v>0</v>
      </c>
      <c r="I299" s="129">
        <v>0</v>
      </c>
    </row>
    <row r="300" spans="1:9">
      <c r="A300" s="126">
        <v>151</v>
      </c>
      <c r="B300" s="127">
        <f>PRRAS!C311</f>
        <v>299</v>
      </c>
      <c r="C300" s="127">
        <f>PRRAS!D311</f>
        <v>0</v>
      </c>
      <c r="D300" s="127">
        <f>PRRAS!E311</f>
        <v>0</v>
      </c>
      <c r="E300" s="127"/>
      <c r="F300" s="127"/>
      <c r="G300" s="128">
        <f t="shared" si="8"/>
        <v>0</v>
      </c>
      <c r="H300" s="128">
        <f t="shared" si="9"/>
        <v>0</v>
      </c>
      <c r="I300" s="129">
        <v>0</v>
      </c>
    </row>
    <row r="301" spans="1:9">
      <c r="A301" s="126">
        <v>151</v>
      </c>
      <c r="B301" s="127">
        <f>PRRAS!C312</f>
        <v>300</v>
      </c>
      <c r="C301" s="127">
        <f>PRRAS!D312</f>
        <v>0</v>
      </c>
      <c r="D301" s="127">
        <f>PRRAS!E312</f>
        <v>0</v>
      </c>
      <c r="E301" s="127"/>
      <c r="F301" s="127"/>
      <c r="G301" s="128">
        <f t="shared" si="8"/>
        <v>0</v>
      </c>
      <c r="H301" s="128">
        <f t="shared" si="9"/>
        <v>0</v>
      </c>
      <c r="I301" s="129">
        <v>0</v>
      </c>
    </row>
    <row r="302" spans="1:9">
      <c r="A302" s="126">
        <v>151</v>
      </c>
      <c r="B302" s="127">
        <f>PRRAS!C313</f>
        <v>301</v>
      </c>
      <c r="C302" s="127">
        <f>PRRAS!D313</f>
        <v>0</v>
      </c>
      <c r="D302" s="127">
        <f>PRRAS!E313</f>
        <v>0</v>
      </c>
      <c r="E302" s="127"/>
      <c r="F302" s="127"/>
      <c r="G302" s="128">
        <f t="shared" si="8"/>
        <v>0</v>
      </c>
      <c r="H302" s="128">
        <f t="shared" si="9"/>
        <v>0</v>
      </c>
      <c r="I302" s="129">
        <v>0</v>
      </c>
    </row>
    <row r="303" spans="1:9">
      <c r="A303" s="126">
        <v>151</v>
      </c>
      <c r="B303" s="127">
        <f>PRRAS!C314</f>
        <v>302</v>
      </c>
      <c r="C303" s="127">
        <f>PRRAS!D314</f>
        <v>0</v>
      </c>
      <c r="D303" s="127">
        <f>PRRAS!E314</f>
        <v>0</v>
      </c>
      <c r="E303" s="127"/>
      <c r="F303" s="127"/>
      <c r="G303" s="128">
        <f t="shared" si="8"/>
        <v>0</v>
      </c>
      <c r="H303" s="128">
        <f t="shared" si="9"/>
        <v>0</v>
      </c>
      <c r="I303" s="129">
        <v>0</v>
      </c>
    </row>
    <row r="304" spans="1:9">
      <c r="A304" s="126">
        <v>151</v>
      </c>
      <c r="B304" s="127">
        <f>PRRAS!C315</f>
        <v>303</v>
      </c>
      <c r="C304" s="127">
        <f>PRRAS!D315</f>
        <v>0</v>
      </c>
      <c r="D304" s="127">
        <f>PRRAS!E315</f>
        <v>0</v>
      </c>
      <c r="E304" s="127"/>
      <c r="F304" s="127"/>
      <c r="G304" s="128">
        <f t="shared" si="8"/>
        <v>0</v>
      </c>
      <c r="H304" s="128">
        <f t="shared" si="9"/>
        <v>0</v>
      </c>
      <c r="I304" s="129">
        <v>0</v>
      </c>
    </row>
    <row r="305" spans="1:9">
      <c r="A305" s="126">
        <v>151</v>
      </c>
      <c r="B305" s="127">
        <f>PRRAS!C316</f>
        <v>304</v>
      </c>
      <c r="C305" s="127">
        <f>PRRAS!D316</f>
        <v>0</v>
      </c>
      <c r="D305" s="127">
        <f>PRRAS!E316</f>
        <v>0</v>
      </c>
      <c r="E305" s="127"/>
      <c r="F305" s="127"/>
      <c r="G305" s="128">
        <f t="shared" si="8"/>
        <v>0</v>
      </c>
      <c r="H305" s="128">
        <f t="shared" si="9"/>
        <v>0</v>
      </c>
      <c r="I305" s="129">
        <v>0</v>
      </c>
    </row>
    <row r="306" spans="1:9">
      <c r="A306" s="126">
        <v>151</v>
      </c>
      <c r="B306" s="127">
        <f>PRRAS!C317</f>
        <v>305</v>
      </c>
      <c r="C306" s="127">
        <f>PRRAS!D317</f>
        <v>0</v>
      </c>
      <c r="D306" s="127">
        <f>PRRAS!E317</f>
        <v>0</v>
      </c>
      <c r="E306" s="127"/>
      <c r="F306" s="127"/>
      <c r="G306" s="128">
        <f t="shared" si="8"/>
        <v>0</v>
      </c>
      <c r="H306" s="128">
        <f t="shared" si="9"/>
        <v>0</v>
      </c>
      <c r="I306" s="129">
        <v>0</v>
      </c>
    </row>
    <row r="307" spans="1:9">
      <c r="A307" s="126">
        <v>151</v>
      </c>
      <c r="B307" s="127">
        <f>PRRAS!C318</f>
        <v>306</v>
      </c>
      <c r="C307" s="127">
        <f>PRRAS!D318</f>
        <v>0</v>
      </c>
      <c r="D307" s="127">
        <f>PRRAS!E318</f>
        <v>0</v>
      </c>
      <c r="E307" s="127"/>
      <c r="F307" s="127"/>
      <c r="G307" s="128">
        <f t="shared" si="8"/>
        <v>0</v>
      </c>
      <c r="H307" s="128">
        <f t="shared" si="9"/>
        <v>0</v>
      </c>
      <c r="I307" s="129">
        <v>0</v>
      </c>
    </row>
    <row r="308" spans="1:9">
      <c r="A308" s="126">
        <v>151</v>
      </c>
      <c r="B308" s="127">
        <f>PRRAS!C319</f>
        <v>307</v>
      </c>
      <c r="C308" s="127">
        <f>PRRAS!D319</f>
        <v>0</v>
      </c>
      <c r="D308" s="127">
        <f>PRRAS!E319</f>
        <v>0</v>
      </c>
      <c r="E308" s="127"/>
      <c r="F308" s="127"/>
      <c r="G308" s="128">
        <f t="shared" si="8"/>
        <v>0</v>
      </c>
      <c r="H308" s="128">
        <f t="shared" si="9"/>
        <v>0</v>
      </c>
      <c r="I308" s="129">
        <v>0</v>
      </c>
    </row>
    <row r="309" spans="1:9">
      <c r="A309" s="126">
        <v>151</v>
      </c>
      <c r="B309" s="127">
        <f>PRRAS!C320</f>
        <v>308</v>
      </c>
      <c r="C309" s="127">
        <f>PRRAS!D320</f>
        <v>0</v>
      </c>
      <c r="D309" s="127">
        <f>PRRAS!E320</f>
        <v>0</v>
      </c>
      <c r="E309" s="127"/>
      <c r="F309" s="127"/>
      <c r="G309" s="128">
        <f t="shared" si="8"/>
        <v>0</v>
      </c>
      <c r="H309" s="128">
        <f t="shared" si="9"/>
        <v>0</v>
      </c>
      <c r="I309" s="129">
        <v>0</v>
      </c>
    </row>
    <row r="310" spans="1:9">
      <c r="A310" s="126">
        <v>151</v>
      </c>
      <c r="B310" s="127">
        <f>PRRAS!C321</f>
        <v>309</v>
      </c>
      <c r="C310" s="127">
        <f>PRRAS!D321</f>
        <v>0</v>
      </c>
      <c r="D310" s="127">
        <f>PRRAS!E321</f>
        <v>0</v>
      </c>
      <c r="E310" s="127"/>
      <c r="F310" s="127"/>
      <c r="G310" s="128">
        <f t="shared" si="8"/>
        <v>0</v>
      </c>
      <c r="H310" s="128">
        <f t="shared" si="9"/>
        <v>0</v>
      </c>
      <c r="I310" s="129">
        <v>0</v>
      </c>
    </row>
    <row r="311" spans="1:9">
      <c r="A311" s="126">
        <v>151</v>
      </c>
      <c r="B311" s="127">
        <f>PRRAS!C322</f>
        <v>310</v>
      </c>
      <c r="C311" s="127">
        <f>PRRAS!D322</f>
        <v>0</v>
      </c>
      <c r="D311" s="127">
        <f>PRRAS!E322</f>
        <v>0</v>
      </c>
      <c r="E311" s="127"/>
      <c r="F311" s="127"/>
      <c r="G311" s="128">
        <f t="shared" si="8"/>
        <v>0</v>
      </c>
      <c r="H311" s="128">
        <f t="shared" si="9"/>
        <v>0</v>
      </c>
      <c r="I311" s="129">
        <v>0</v>
      </c>
    </row>
    <row r="312" spans="1:9">
      <c r="A312" s="126">
        <v>151</v>
      </c>
      <c r="B312" s="127">
        <f>PRRAS!C323</f>
        <v>311</v>
      </c>
      <c r="C312" s="127">
        <f>PRRAS!D323</f>
        <v>0</v>
      </c>
      <c r="D312" s="127">
        <f>PRRAS!E323</f>
        <v>0</v>
      </c>
      <c r="E312" s="127"/>
      <c r="F312" s="127"/>
      <c r="G312" s="128">
        <f t="shared" si="8"/>
        <v>0</v>
      </c>
      <c r="H312" s="128">
        <f t="shared" si="9"/>
        <v>0</v>
      </c>
      <c r="I312" s="129">
        <v>0</v>
      </c>
    </row>
    <row r="313" spans="1:9">
      <c r="A313" s="126">
        <v>151</v>
      </c>
      <c r="B313" s="127">
        <f>PRRAS!C324</f>
        <v>312</v>
      </c>
      <c r="C313" s="127">
        <f>PRRAS!D324</f>
        <v>0</v>
      </c>
      <c r="D313" s="127">
        <f>PRRAS!E324</f>
        <v>0</v>
      </c>
      <c r="E313" s="127"/>
      <c r="F313" s="127"/>
      <c r="G313" s="128">
        <f t="shared" si="8"/>
        <v>0</v>
      </c>
      <c r="H313" s="128">
        <f t="shared" si="9"/>
        <v>0</v>
      </c>
      <c r="I313" s="129">
        <v>0</v>
      </c>
    </row>
    <row r="314" spans="1:9">
      <c r="A314" s="126">
        <v>151</v>
      </c>
      <c r="B314" s="127">
        <f>PRRAS!C325</f>
        <v>313</v>
      </c>
      <c r="C314" s="127">
        <f>PRRAS!D325</f>
        <v>0</v>
      </c>
      <c r="D314" s="127">
        <f>PRRAS!E325</f>
        <v>0</v>
      </c>
      <c r="E314" s="127"/>
      <c r="F314" s="127"/>
      <c r="G314" s="128">
        <f t="shared" si="8"/>
        <v>0</v>
      </c>
      <c r="H314" s="128">
        <f t="shared" si="9"/>
        <v>0</v>
      </c>
      <c r="I314" s="129">
        <v>0</v>
      </c>
    </row>
    <row r="315" spans="1:9">
      <c r="A315" s="126">
        <v>151</v>
      </c>
      <c r="B315" s="127">
        <f>PRRAS!C326</f>
        <v>314</v>
      </c>
      <c r="C315" s="127">
        <f>PRRAS!D326</f>
        <v>0</v>
      </c>
      <c r="D315" s="127">
        <f>PRRAS!E326</f>
        <v>0</v>
      </c>
      <c r="E315" s="127"/>
      <c r="F315" s="127"/>
      <c r="G315" s="128">
        <f t="shared" si="8"/>
        <v>0</v>
      </c>
      <c r="H315" s="128">
        <f t="shared" si="9"/>
        <v>0</v>
      </c>
      <c r="I315" s="129">
        <v>0</v>
      </c>
    </row>
    <row r="316" spans="1:9">
      <c r="A316" s="126">
        <v>151</v>
      </c>
      <c r="B316" s="127">
        <f>PRRAS!C327</f>
        <v>315</v>
      </c>
      <c r="C316" s="127">
        <f>PRRAS!D327</f>
        <v>0</v>
      </c>
      <c r="D316" s="127">
        <f>PRRAS!E327</f>
        <v>0</v>
      </c>
      <c r="E316" s="127"/>
      <c r="F316" s="127"/>
      <c r="G316" s="128">
        <f t="shared" si="8"/>
        <v>0</v>
      </c>
      <c r="H316" s="128">
        <f t="shared" si="9"/>
        <v>0</v>
      </c>
      <c r="I316" s="129">
        <v>0</v>
      </c>
    </row>
    <row r="317" spans="1:9">
      <c r="A317" s="126">
        <v>151</v>
      </c>
      <c r="B317" s="127">
        <f>PRRAS!C328</f>
        <v>316</v>
      </c>
      <c r="C317" s="127">
        <f>PRRAS!D328</f>
        <v>0</v>
      </c>
      <c r="D317" s="127">
        <f>PRRAS!E328</f>
        <v>0</v>
      </c>
      <c r="E317" s="127"/>
      <c r="F317" s="127"/>
      <c r="G317" s="128">
        <f t="shared" si="8"/>
        <v>0</v>
      </c>
      <c r="H317" s="128">
        <f t="shared" si="9"/>
        <v>0</v>
      </c>
      <c r="I317" s="129">
        <v>0</v>
      </c>
    </row>
    <row r="318" spans="1:9">
      <c r="A318" s="126">
        <v>151</v>
      </c>
      <c r="B318" s="127">
        <f>PRRAS!C329</f>
        <v>317</v>
      </c>
      <c r="C318" s="127">
        <f>PRRAS!D329</f>
        <v>0</v>
      </c>
      <c r="D318" s="127">
        <f>PRRAS!E329</f>
        <v>0</v>
      </c>
      <c r="E318" s="127"/>
      <c r="F318" s="127"/>
      <c r="G318" s="128">
        <f t="shared" si="8"/>
        <v>0</v>
      </c>
      <c r="H318" s="128">
        <f t="shared" si="9"/>
        <v>0</v>
      </c>
      <c r="I318" s="129">
        <v>0</v>
      </c>
    </row>
    <row r="319" spans="1:9">
      <c r="A319" s="126">
        <v>151</v>
      </c>
      <c r="B319" s="127">
        <f>PRRAS!C330</f>
        <v>318</v>
      </c>
      <c r="C319" s="127">
        <f>PRRAS!D330</f>
        <v>0</v>
      </c>
      <c r="D319" s="127">
        <f>PRRAS!E330</f>
        <v>0</v>
      </c>
      <c r="E319" s="127"/>
      <c r="F319" s="127"/>
      <c r="G319" s="128">
        <f t="shared" si="8"/>
        <v>0</v>
      </c>
      <c r="H319" s="128">
        <f t="shared" si="9"/>
        <v>0</v>
      </c>
      <c r="I319" s="129">
        <v>0</v>
      </c>
    </row>
    <row r="320" spans="1:9">
      <c r="A320" s="126">
        <v>151</v>
      </c>
      <c r="B320" s="127">
        <f>PRRAS!C331</f>
        <v>319</v>
      </c>
      <c r="C320" s="127">
        <f>PRRAS!D331</f>
        <v>0</v>
      </c>
      <c r="D320" s="127">
        <f>PRRAS!E331</f>
        <v>0</v>
      </c>
      <c r="E320" s="127"/>
      <c r="F320" s="127"/>
      <c r="G320" s="128">
        <f t="shared" si="8"/>
        <v>0</v>
      </c>
      <c r="H320" s="128">
        <f t="shared" si="9"/>
        <v>0</v>
      </c>
      <c r="I320" s="129">
        <v>0</v>
      </c>
    </row>
    <row r="321" spans="1:9">
      <c r="A321" s="126">
        <v>151</v>
      </c>
      <c r="B321" s="127">
        <f>PRRAS!C332</f>
        <v>320</v>
      </c>
      <c r="C321" s="127">
        <f>PRRAS!D332</f>
        <v>0</v>
      </c>
      <c r="D321" s="127">
        <f>PRRAS!E332</f>
        <v>0</v>
      </c>
      <c r="E321" s="127"/>
      <c r="F321" s="127"/>
      <c r="G321" s="128">
        <f t="shared" si="8"/>
        <v>0</v>
      </c>
      <c r="H321" s="128">
        <f t="shared" si="9"/>
        <v>0</v>
      </c>
      <c r="I321" s="129">
        <v>0</v>
      </c>
    </row>
    <row r="322" spans="1:9">
      <c r="A322" s="126">
        <v>151</v>
      </c>
      <c r="B322" s="127">
        <f>PRRAS!C333</f>
        <v>321</v>
      </c>
      <c r="C322" s="127">
        <f>PRRAS!D333</f>
        <v>0</v>
      </c>
      <c r="D322" s="127">
        <f>PRRAS!E333</f>
        <v>0</v>
      </c>
      <c r="E322" s="127"/>
      <c r="F322" s="127"/>
      <c r="G322" s="128">
        <f t="shared" si="8"/>
        <v>0</v>
      </c>
      <c r="H322" s="128">
        <f t="shared" si="9"/>
        <v>0</v>
      </c>
      <c r="I322" s="129">
        <v>0</v>
      </c>
    </row>
    <row r="323" spans="1:9">
      <c r="A323" s="126">
        <v>151</v>
      </c>
      <c r="B323" s="127">
        <f>PRRAS!C334</f>
        <v>322</v>
      </c>
      <c r="C323" s="127">
        <f>PRRAS!D334</f>
        <v>0</v>
      </c>
      <c r="D323" s="127">
        <f>PRRAS!E334</f>
        <v>0</v>
      </c>
      <c r="E323" s="127"/>
      <c r="F323" s="127"/>
      <c r="G323" s="128">
        <f t="shared" si="8"/>
        <v>0</v>
      </c>
      <c r="H323" s="128">
        <f t="shared" si="9"/>
        <v>0</v>
      </c>
      <c r="I323" s="129">
        <v>0</v>
      </c>
    </row>
    <row r="324" spans="1:9">
      <c r="A324" s="126">
        <v>151</v>
      </c>
      <c r="B324" s="127">
        <f>PRRAS!C335</f>
        <v>323</v>
      </c>
      <c r="C324" s="127">
        <f>PRRAS!D335</f>
        <v>0</v>
      </c>
      <c r="D324" s="127">
        <f>PRRAS!E335</f>
        <v>0</v>
      </c>
      <c r="E324" s="127"/>
      <c r="F324" s="127"/>
      <c r="G324" s="128">
        <f t="shared" si="8"/>
        <v>0</v>
      </c>
      <c r="H324" s="128">
        <f t="shared" si="9"/>
        <v>0</v>
      </c>
      <c r="I324" s="129">
        <v>0</v>
      </c>
    </row>
    <row r="325" spans="1:9">
      <c r="A325" s="126">
        <v>151</v>
      </c>
      <c r="B325" s="127">
        <f>PRRAS!C336</f>
        <v>324</v>
      </c>
      <c r="C325" s="127">
        <f>PRRAS!D336</f>
        <v>0</v>
      </c>
      <c r="D325" s="127">
        <f>PRRAS!E336</f>
        <v>0</v>
      </c>
      <c r="E325" s="127"/>
      <c r="F325" s="127"/>
      <c r="G325" s="128">
        <f t="shared" si="8"/>
        <v>0</v>
      </c>
      <c r="H325" s="128">
        <f t="shared" si="9"/>
        <v>0</v>
      </c>
      <c r="I325" s="129">
        <v>0</v>
      </c>
    </row>
    <row r="326" spans="1:9">
      <c r="A326" s="126">
        <v>151</v>
      </c>
      <c r="B326" s="127">
        <f>PRRAS!C337</f>
        <v>325</v>
      </c>
      <c r="C326" s="127">
        <f>PRRAS!D337</f>
        <v>0</v>
      </c>
      <c r="D326" s="127">
        <f>PRRAS!E337</f>
        <v>0</v>
      </c>
      <c r="E326" s="127"/>
      <c r="F326" s="127"/>
      <c r="G326" s="128">
        <f t="shared" ref="G326:G389" si="10">(B326/1000)*(C326*1+D326*2)</f>
        <v>0</v>
      </c>
      <c r="H326" s="128">
        <f t="shared" ref="H326:H389" si="11">ABS(C326-ROUND(C326,0))+ABS(D326-ROUND(D326,0))</f>
        <v>0</v>
      </c>
      <c r="I326" s="129">
        <v>0</v>
      </c>
    </row>
    <row r="327" spans="1:9">
      <c r="A327" s="126">
        <v>151</v>
      </c>
      <c r="B327" s="127">
        <f>PRRAS!C338</f>
        <v>326</v>
      </c>
      <c r="C327" s="127">
        <f>PRRAS!D338</f>
        <v>0</v>
      </c>
      <c r="D327" s="127">
        <f>PRRAS!E338</f>
        <v>0</v>
      </c>
      <c r="E327" s="127"/>
      <c r="F327" s="127"/>
      <c r="G327" s="128">
        <f t="shared" si="10"/>
        <v>0</v>
      </c>
      <c r="H327" s="128">
        <f t="shared" si="11"/>
        <v>0</v>
      </c>
      <c r="I327" s="129">
        <v>0</v>
      </c>
    </row>
    <row r="328" spans="1:9">
      <c r="A328" s="126">
        <v>151</v>
      </c>
      <c r="B328" s="127">
        <f>PRRAS!C339</f>
        <v>327</v>
      </c>
      <c r="C328" s="127">
        <f>PRRAS!D339</f>
        <v>0</v>
      </c>
      <c r="D328" s="127">
        <f>PRRAS!E339</f>
        <v>0</v>
      </c>
      <c r="E328" s="127"/>
      <c r="F328" s="127"/>
      <c r="G328" s="128">
        <f t="shared" si="10"/>
        <v>0</v>
      </c>
      <c r="H328" s="128">
        <f t="shared" si="11"/>
        <v>0</v>
      </c>
      <c r="I328" s="129">
        <v>0</v>
      </c>
    </row>
    <row r="329" spans="1:9">
      <c r="A329" s="126">
        <v>151</v>
      </c>
      <c r="B329" s="127">
        <f>PRRAS!C340</f>
        <v>328</v>
      </c>
      <c r="C329" s="127">
        <f>PRRAS!D340</f>
        <v>0</v>
      </c>
      <c r="D329" s="127">
        <f>PRRAS!E340</f>
        <v>0</v>
      </c>
      <c r="E329" s="127"/>
      <c r="F329" s="127"/>
      <c r="G329" s="128">
        <f t="shared" si="10"/>
        <v>0</v>
      </c>
      <c r="H329" s="128">
        <f t="shared" si="11"/>
        <v>0</v>
      </c>
      <c r="I329" s="129">
        <v>0</v>
      </c>
    </row>
    <row r="330" spans="1:9">
      <c r="A330" s="126">
        <v>151</v>
      </c>
      <c r="B330" s="127">
        <f>PRRAS!C341</f>
        <v>329</v>
      </c>
      <c r="C330" s="127">
        <f>PRRAS!D341</f>
        <v>0</v>
      </c>
      <c r="D330" s="127">
        <f>PRRAS!E341</f>
        <v>0</v>
      </c>
      <c r="E330" s="127"/>
      <c r="F330" s="127"/>
      <c r="G330" s="128">
        <f t="shared" si="10"/>
        <v>0</v>
      </c>
      <c r="H330" s="128">
        <f t="shared" si="11"/>
        <v>0</v>
      </c>
      <c r="I330" s="129">
        <v>0</v>
      </c>
    </row>
    <row r="331" spans="1:9">
      <c r="A331" s="126">
        <v>151</v>
      </c>
      <c r="B331" s="127">
        <f>PRRAS!C342</f>
        <v>330</v>
      </c>
      <c r="C331" s="127">
        <f>PRRAS!D342</f>
        <v>0</v>
      </c>
      <c r="D331" s="127">
        <f>PRRAS!E342</f>
        <v>0</v>
      </c>
      <c r="E331" s="127"/>
      <c r="F331" s="127"/>
      <c r="G331" s="128">
        <f t="shared" si="10"/>
        <v>0</v>
      </c>
      <c r="H331" s="128">
        <f t="shared" si="11"/>
        <v>0</v>
      </c>
      <c r="I331" s="129">
        <v>0</v>
      </c>
    </row>
    <row r="332" spans="1:9">
      <c r="A332" s="126">
        <v>151</v>
      </c>
      <c r="B332" s="127">
        <f>PRRAS!C343</f>
        <v>331</v>
      </c>
      <c r="C332" s="127">
        <f>PRRAS!D343</f>
        <v>0</v>
      </c>
      <c r="D332" s="127">
        <f>PRRAS!E343</f>
        <v>0</v>
      </c>
      <c r="E332" s="127"/>
      <c r="F332" s="127"/>
      <c r="G332" s="128">
        <f t="shared" si="10"/>
        <v>0</v>
      </c>
      <c r="H332" s="128">
        <f t="shared" si="11"/>
        <v>0</v>
      </c>
      <c r="I332" s="129">
        <v>0</v>
      </c>
    </row>
    <row r="333" spans="1:9">
      <c r="A333" s="126">
        <v>151</v>
      </c>
      <c r="B333" s="127">
        <f>PRRAS!C344</f>
        <v>332</v>
      </c>
      <c r="C333" s="127">
        <f>PRRAS!D344</f>
        <v>0</v>
      </c>
      <c r="D333" s="127">
        <f>PRRAS!E344</f>
        <v>0</v>
      </c>
      <c r="E333" s="127"/>
      <c r="F333" s="127"/>
      <c r="G333" s="128">
        <f t="shared" si="10"/>
        <v>0</v>
      </c>
      <c r="H333" s="128">
        <f t="shared" si="11"/>
        <v>0</v>
      </c>
      <c r="I333" s="129">
        <v>0</v>
      </c>
    </row>
    <row r="334" spans="1:9">
      <c r="A334" s="126">
        <v>151</v>
      </c>
      <c r="B334" s="127">
        <f>PRRAS!C345</f>
        <v>333</v>
      </c>
      <c r="C334" s="127">
        <f>PRRAS!D345</f>
        <v>0</v>
      </c>
      <c r="D334" s="127">
        <f>PRRAS!E345</f>
        <v>0</v>
      </c>
      <c r="E334" s="127"/>
      <c r="F334" s="127"/>
      <c r="G334" s="128">
        <f t="shared" si="10"/>
        <v>0</v>
      </c>
      <c r="H334" s="128">
        <f t="shared" si="11"/>
        <v>0</v>
      </c>
      <c r="I334" s="129">
        <v>0</v>
      </c>
    </row>
    <row r="335" spans="1:9">
      <c r="A335" s="126">
        <v>151</v>
      </c>
      <c r="B335" s="127">
        <f>PRRAS!C346</f>
        <v>334</v>
      </c>
      <c r="C335" s="127">
        <f>PRRAS!D346</f>
        <v>2517286</v>
      </c>
      <c r="D335" s="127">
        <f>PRRAS!E346</f>
        <v>1631175</v>
      </c>
      <c r="E335" s="127"/>
      <c r="F335" s="127"/>
      <c r="G335" s="128">
        <f t="shared" si="10"/>
        <v>1930398.4240000001</v>
      </c>
      <c r="H335" s="128">
        <f t="shared" si="11"/>
        <v>0</v>
      </c>
      <c r="I335" s="129">
        <v>0</v>
      </c>
    </row>
    <row r="336" spans="1:9">
      <c r="A336" s="126">
        <v>151</v>
      </c>
      <c r="B336" s="127">
        <f>PRRAS!C347</f>
        <v>335</v>
      </c>
      <c r="C336" s="127">
        <f>PRRAS!D347</f>
        <v>18405</v>
      </c>
      <c r="D336" s="127">
        <f>PRRAS!E347</f>
        <v>3829</v>
      </c>
      <c r="E336" s="127"/>
      <c r="F336" s="127"/>
      <c r="G336" s="128">
        <f t="shared" si="10"/>
        <v>8731.1050000000014</v>
      </c>
      <c r="H336" s="128">
        <f t="shared" si="11"/>
        <v>0</v>
      </c>
      <c r="I336" s="129">
        <v>0</v>
      </c>
    </row>
    <row r="337" spans="1:9">
      <c r="A337" s="126">
        <v>151</v>
      </c>
      <c r="B337" s="127">
        <f>PRRAS!C348</f>
        <v>336</v>
      </c>
      <c r="C337" s="127">
        <f>PRRAS!D348</f>
        <v>18405</v>
      </c>
      <c r="D337" s="127">
        <f>PRRAS!E348</f>
        <v>3829</v>
      </c>
      <c r="E337" s="127"/>
      <c r="F337" s="127"/>
      <c r="G337" s="128">
        <f t="shared" si="10"/>
        <v>8757.1679999999997</v>
      </c>
      <c r="H337" s="128">
        <f t="shared" si="11"/>
        <v>0</v>
      </c>
      <c r="I337" s="129">
        <v>0</v>
      </c>
    </row>
    <row r="338" spans="1:9">
      <c r="A338" s="126">
        <v>151</v>
      </c>
      <c r="B338" s="127">
        <f>PRRAS!C349</f>
        <v>337</v>
      </c>
      <c r="C338" s="127">
        <f>PRRAS!D349</f>
        <v>18405</v>
      </c>
      <c r="D338" s="127">
        <f>PRRAS!E349</f>
        <v>3829</v>
      </c>
      <c r="E338" s="127"/>
      <c r="F338" s="127"/>
      <c r="G338" s="128">
        <f t="shared" si="10"/>
        <v>8783.2309999999998</v>
      </c>
      <c r="H338" s="128">
        <f t="shared" si="11"/>
        <v>0</v>
      </c>
      <c r="I338" s="129">
        <v>0</v>
      </c>
    </row>
    <row r="339" spans="1:9">
      <c r="A339" s="126">
        <v>151</v>
      </c>
      <c r="B339" s="127">
        <f>PRRAS!C350</f>
        <v>338</v>
      </c>
      <c r="C339" s="127">
        <f>PRRAS!D350</f>
        <v>0</v>
      </c>
      <c r="D339" s="127">
        <f>PRRAS!E350</f>
        <v>0</v>
      </c>
      <c r="E339" s="127"/>
      <c r="F339" s="127"/>
      <c r="G339" s="128">
        <f t="shared" si="10"/>
        <v>0</v>
      </c>
      <c r="H339" s="128">
        <f t="shared" si="11"/>
        <v>0</v>
      </c>
      <c r="I339" s="129">
        <v>0</v>
      </c>
    </row>
    <row r="340" spans="1:9">
      <c r="A340" s="126">
        <v>151</v>
      </c>
      <c r="B340" s="127">
        <f>PRRAS!C351</f>
        <v>339</v>
      </c>
      <c r="C340" s="127">
        <f>PRRAS!D351</f>
        <v>0</v>
      </c>
      <c r="D340" s="127">
        <f>PRRAS!E351</f>
        <v>0</v>
      </c>
      <c r="E340" s="127"/>
      <c r="F340" s="127"/>
      <c r="G340" s="128">
        <f t="shared" si="10"/>
        <v>0</v>
      </c>
      <c r="H340" s="128">
        <f t="shared" si="11"/>
        <v>0</v>
      </c>
      <c r="I340" s="129">
        <v>0</v>
      </c>
    </row>
    <row r="341" spans="1:9">
      <c r="A341" s="126">
        <v>151</v>
      </c>
      <c r="B341" s="127">
        <f>PRRAS!C352</f>
        <v>340</v>
      </c>
      <c r="C341" s="127">
        <f>PRRAS!D352</f>
        <v>0</v>
      </c>
      <c r="D341" s="127">
        <f>PRRAS!E352</f>
        <v>0</v>
      </c>
      <c r="E341" s="127"/>
      <c r="F341" s="127"/>
      <c r="G341" s="128">
        <f t="shared" si="10"/>
        <v>0</v>
      </c>
      <c r="H341" s="128">
        <f t="shared" si="11"/>
        <v>0</v>
      </c>
      <c r="I341" s="129">
        <v>0</v>
      </c>
    </row>
    <row r="342" spans="1:9">
      <c r="A342" s="126">
        <v>151</v>
      </c>
      <c r="B342" s="127">
        <f>PRRAS!C353</f>
        <v>341</v>
      </c>
      <c r="C342" s="127">
        <f>PRRAS!D353</f>
        <v>0</v>
      </c>
      <c r="D342" s="127">
        <f>PRRAS!E353</f>
        <v>0</v>
      </c>
      <c r="E342" s="127"/>
      <c r="F342" s="127"/>
      <c r="G342" s="128">
        <f t="shared" si="10"/>
        <v>0</v>
      </c>
      <c r="H342" s="128">
        <f t="shared" si="11"/>
        <v>0</v>
      </c>
      <c r="I342" s="129">
        <v>0</v>
      </c>
    </row>
    <row r="343" spans="1:9">
      <c r="A343" s="126">
        <v>151</v>
      </c>
      <c r="B343" s="127">
        <f>PRRAS!C354</f>
        <v>342</v>
      </c>
      <c r="C343" s="127">
        <f>PRRAS!D354</f>
        <v>0</v>
      </c>
      <c r="D343" s="127">
        <f>PRRAS!E354</f>
        <v>0</v>
      </c>
      <c r="E343" s="127"/>
      <c r="F343" s="127"/>
      <c r="G343" s="128">
        <f t="shared" si="10"/>
        <v>0</v>
      </c>
      <c r="H343" s="128">
        <f t="shared" si="11"/>
        <v>0</v>
      </c>
      <c r="I343" s="129">
        <v>0</v>
      </c>
    </row>
    <row r="344" spans="1:9">
      <c r="A344" s="126">
        <v>151</v>
      </c>
      <c r="B344" s="127">
        <f>PRRAS!C355</f>
        <v>343</v>
      </c>
      <c r="C344" s="127">
        <f>PRRAS!D355</f>
        <v>0</v>
      </c>
      <c r="D344" s="127">
        <f>PRRAS!E355</f>
        <v>0</v>
      </c>
      <c r="E344" s="127"/>
      <c r="F344" s="127"/>
      <c r="G344" s="128">
        <f t="shared" si="10"/>
        <v>0</v>
      </c>
      <c r="H344" s="128">
        <f t="shared" si="11"/>
        <v>0</v>
      </c>
      <c r="I344" s="129">
        <v>0</v>
      </c>
    </row>
    <row r="345" spans="1:9">
      <c r="A345" s="126">
        <v>151</v>
      </c>
      <c r="B345" s="127">
        <f>PRRAS!C356</f>
        <v>344</v>
      </c>
      <c r="C345" s="127">
        <f>PRRAS!D356</f>
        <v>0</v>
      </c>
      <c r="D345" s="127">
        <f>PRRAS!E356</f>
        <v>0</v>
      </c>
      <c r="E345" s="127"/>
      <c r="F345" s="127"/>
      <c r="G345" s="128">
        <f t="shared" si="10"/>
        <v>0</v>
      </c>
      <c r="H345" s="128">
        <f t="shared" si="11"/>
        <v>0</v>
      </c>
      <c r="I345" s="129">
        <v>0</v>
      </c>
    </row>
    <row r="346" spans="1:9">
      <c r="A346" s="126">
        <v>151</v>
      </c>
      <c r="B346" s="127">
        <f>PRRAS!C357</f>
        <v>345</v>
      </c>
      <c r="C346" s="127">
        <f>PRRAS!D357</f>
        <v>0</v>
      </c>
      <c r="D346" s="127">
        <f>PRRAS!E357</f>
        <v>0</v>
      </c>
      <c r="E346" s="127"/>
      <c r="F346" s="127"/>
      <c r="G346" s="128">
        <f t="shared" si="10"/>
        <v>0</v>
      </c>
      <c r="H346" s="128">
        <f t="shared" si="11"/>
        <v>0</v>
      </c>
      <c r="I346" s="129">
        <v>0</v>
      </c>
    </row>
    <row r="347" spans="1:9">
      <c r="A347" s="126">
        <v>151</v>
      </c>
      <c r="B347" s="127">
        <f>PRRAS!C358</f>
        <v>346</v>
      </c>
      <c r="C347" s="127">
        <f>PRRAS!D358</f>
        <v>0</v>
      </c>
      <c r="D347" s="127">
        <f>PRRAS!E358</f>
        <v>0</v>
      </c>
      <c r="E347" s="127"/>
      <c r="F347" s="127"/>
      <c r="G347" s="128">
        <f t="shared" si="10"/>
        <v>0</v>
      </c>
      <c r="H347" s="128">
        <f t="shared" si="11"/>
        <v>0</v>
      </c>
      <c r="I347" s="129">
        <v>0</v>
      </c>
    </row>
    <row r="348" spans="1:9">
      <c r="A348" s="126">
        <v>151</v>
      </c>
      <c r="B348" s="127">
        <f>PRRAS!C359</f>
        <v>347</v>
      </c>
      <c r="C348" s="127">
        <f>PRRAS!D359</f>
        <v>2498881</v>
      </c>
      <c r="D348" s="127">
        <f>PRRAS!E359</f>
        <v>1627346</v>
      </c>
      <c r="E348" s="127"/>
      <c r="F348" s="127"/>
      <c r="G348" s="128">
        <f t="shared" si="10"/>
        <v>1996489.8309999998</v>
      </c>
      <c r="H348" s="128">
        <f t="shared" si="11"/>
        <v>0</v>
      </c>
      <c r="I348" s="129">
        <v>0</v>
      </c>
    </row>
    <row r="349" spans="1:9">
      <c r="A349" s="126">
        <v>151</v>
      </c>
      <c r="B349" s="127">
        <f>PRRAS!C360</f>
        <v>348</v>
      </c>
      <c r="C349" s="127">
        <f>PRRAS!D360</f>
        <v>1719068</v>
      </c>
      <c r="D349" s="127">
        <f>PRRAS!E360</f>
        <v>1007209</v>
      </c>
      <c r="E349" s="127"/>
      <c r="F349" s="127"/>
      <c r="G349" s="128">
        <f t="shared" si="10"/>
        <v>1299253.128</v>
      </c>
      <c r="H349" s="128">
        <f t="shared" si="11"/>
        <v>0</v>
      </c>
      <c r="I349" s="129">
        <v>0</v>
      </c>
    </row>
    <row r="350" spans="1:9">
      <c r="A350" s="126">
        <v>151</v>
      </c>
      <c r="B350" s="127">
        <f>PRRAS!C361</f>
        <v>349</v>
      </c>
      <c r="C350" s="127">
        <f>PRRAS!D361</f>
        <v>0</v>
      </c>
      <c r="D350" s="127">
        <f>PRRAS!E361</f>
        <v>0</v>
      </c>
      <c r="E350" s="127"/>
      <c r="F350" s="127"/>
      <c r="G350" s="128">
        <f t="shared" si="10"/>
        <v>0</v>
      </c>
      <c r="H350" s="128">
        <f t="shared" si="11"/>
        <v>0</v>
      </c>
      <c r="I350" s="129">
        <v>0</v>
      </c>
    </row>
    <row r="351" spans="1:9">
      <c r="A351" s="126">
        <v>151</v>
      </c>
      <c r="B351" s="127">
        <f>PRRAS!C362</f>
        <v>350</v>
      </c>
      <c r="C351" s="127">
        <f>PRRAS!D362</f>
        <v>200257</v>
      </c>
      <c r="D351" s="127">
        <f>PRRAS!E362</f>
        <v>0</v>
      </c>
      <c r="E351" s="127"/>
      <c r="F351" s="127"/>
      <c r="G351" s="128">
        <f t="shared" si="10"/>
        <v>70089.95</v>
      </c>
      <c r="H351" s="128">
        <f t="shared" si="11"/>
        <v>0</v>
      </c>
      <c r="I351" s="129">
        <v>0</v>
      </c>
    </row>
    <row r="352" spans="1:9">
      <c r="A352" s="126">
        <v>151</v>
      </c>
      <c r="B352" s="127">
        <f>PRRAS!C363</f>
        <v>351</v>
      </c>
      <c r="C352" s="127">
        <f>PRRAS!D363</f>
        <v>831073</v>
      </c>
      <c r="D352" s="127">
        <f>PRRAS!E363</f>
        <v>536702</v>
      </c>
      <c r="E352" s="127"/>
      <c r="F352" s="127"/>
      <c r="G352" s="128">
        <f t="shared" si="10"/>
        <v>668471.42699999991</v>
      </c>
      <c r="H352" s="128">
        <f t="shared" si="11"/>
        <v>0</v>
      </c>
      <c r="I352" s="129">
        <v>0</v>
      </c>
    </row>
    <row r="353" spans="1:9">
      <c r="A353" s="126">
        <v>151</v>
      </c>
      <c r="B353" s="127">
        <f>PRRAS!C364</f>
        <v>352</v>
      </c>
      <c r="C353" s="127">
        <f>PRRAS!D364</f>
        <v>687738</v>
      </c>
      <c r="D353" s="127">
        <f>PRRAS!E364</f>
        <v>470507</v>
      </c>
      <c r="E353" s="127"/>
      <c r="F353" s="127"/>
      <c r="G353" s="128">
        <f t="shared" si="10"/>
        <v>573320.70399999991</v>
      </c>
      <c r="H353" s="128">
        <f t="shared" si="11"/>
        <v>0</v>
      </c>
      <c r="I353" s="129">
        <v>0</v>
      </c>
    </row>
    <row r="354" spans="1:9">
      <c r="A354" s="126">
        <v>151</v>
      </c>
      <c r="B354" s="127">
        <f>PRRAS!C365</f>
        <v>353</v>
      </c>
      <c r="C354" s="127">
        <f>PRRAS!D365</f>
        <v>318955</v>
      </c>
      <c r="D354" s="127">
        <f>PRRAS!E365</f>
        <v>83802</v>
      </c>
      <c r="E354" s="127"/>
      <c r="F354" s="127"/>
      <c r="G354" s="128">
        <f t="shared" si="10"/>
        <v>171755.32699999999</v>
      </c>
      <c r="H354" s="128">
        <f t="shared" si="11"/>
        <v>0</v>
      </c>
      <c r="I354" s="129">
        <v>0</v>
      </c>
    </row>
    <row r="355" spans="1:9">
      <c r="A355" s="126">
        <v>151</v>
      </c>
      <c r="B355" s="127">
        <f>PRRAS!C366</f>
        <v>354</v>
      </c>
      <c r="C355" s="127">
        <f>PRRAS!D366</f>
        <v>46455</v>
      </c>
      <c r="D355" s="127">
        <f>PRRAS!E366</f>
        <v>83802</v>
      </c>
      <c r="E355" s="127"/>
      <c r="F355" s="127"/>
      <c r="G355" s="128">
        <f t="shared" si="10"/>
        <v>75776.885999999999</v>
      </c>
      <c r="H355" s="128">
        <f t="shared" si="11"/>
        <v>0</v>
      </c>
      <c r="I355" s="129">
        <v>0</v>
      </c>
    </row>
    <row r="356" spans="1:9">
      <c r="A356" s="126">
        <v>151</v>
      </c>
      <c r="B356" s="127">
        <f>PRRAS!C367</f>
        <v>355</v>
      </c>
      <c r="C356" s="127">
        <f>PRRAS!D367</f>
        <v>0</v>
      </c>
      <c r="D356" s="127">
        <f>PRRAS!E367</f>
        <v>0</v>
      </c>
      <c r="E356" s="127"/>
      <c r="F356" s="127"/>
      <c r="G356" s="128">
        <f t="shared" si="10"/>
        <v>0</v>
      </c>
      <c r="H356" s="128">
        <f t="shared" si="11"/>
        <v>0</v>
      </c>
      <c r="I356" s="129">
        <v>0</v>
      </c>
    </row>
    <row r="357" spans="1:9">
      <c r="A357" s="126">
        <v>151</v>
      </c>
      <c r="B357" s="127">
        <f>PRRAS!C368</f>
        <v>356</v>
      </c>
      <c r="C357" s="127">
        <f>PRRAS!D368</f>
        <v>0</v>
      </c>
      <c r="D357" s="127">
        <f>PRRAS!E368</f>
        <v>0</v>
      </c>
      <c r="E357" s="127"/>
      <c r="F357" s="127"/>
      <c r="G357" s="128">
        <f t="shared" si="10"/>
        <v>0</v>
      </c>
      <c r="H357" s="128">
        <f t="shared" si="11"/>
        <v>0</v>
      </c>
      <c r="I357" s="129">
        <v>0</v>
      </c>
    </row>
    <row r="358" spans="1:9">
      <c r="A358" s="126">
        <v>151</v>
      </c>
      <c r="B358" s="127">
        <f>PRRAS!C369</f>
        <v>357</v>
      </c>
      <c r="C358" s="127">
        <f>PRRAS!D369</f>
        <v>0</v>
      </c>
      <c r="D358" s="127">
        <f>PRRAS!E369</f>
        <v>0</v>
      </c>
      <c r="E358" s="127"/>
      <c r="F358" s="127"/>
      <c r="G358" s="128">
        <f t="shared" si="10"/>
        <v>0</v>
      </c>
      <c r="H358" s="128">
        <f t="shared" si="11"/>
        <v>0</v>
      </c>
      <c r="I358" s="129">
        <v>0</v>
      </c>
    </row>
    <row r="359" spans="1:9">
      <c r="A359" s="126">
        <v>151</v>
      </c>
      <c r="B359" s="127">
        <f>PRRAS!C370</f>
        <v>358</v>
      </c>
      <c r="C359" s="127">
        <f>PRRAS!D370</f>
        <v>0</v>
      </c>
      <c r="D359" s="127">
        <f>PRRAS!E370</f>
        <v>0</v>
      </c>
      <c r="E359" s="127"/>
      <c r="F359" s="127"/>
      <c r="G359" s="128">
        <f t="shared" si="10"/>
        <v>0</v>
      </c>
      <c r="H359" s="128">
        <f t="shared" si="11"/>
        <v>0</v>
      </c>
      <c r="I359" s="129">
        <v>0</v>
      </c>
    </row>
    <row r="360" spans="1:9">
      <c r="A360" s="126">
        <v>151</v>
      </c>
      <c r="B360" s="127">
        <f>PRRAS!C371</f>
        <v>359</v>
      </c>
      <c r="C360" s="127">
        <f>PRRAS!D371</f>
        <v>0</v>
      </c>
      <c r="D360" s="127">
        <f>PRRAS!E371</f>
        <v>0</v>
      </c>
      <c r="E360" s="127"/>
      <c r="F360" s="127"/>
      <c r="G360" s="128">
        <f t="shared" si="10"/>
        <v>0</v>
      </c>
      <c r="H360" s="128">
        <f t="shared" si="11"/>
        <v>0</v>
      </c>
      <c r="I360" s="129">
        <v>0</v>
      </c>
    </row>
    <row r="361" spans="1:9">
      <c r="A361" s="126">
        <v>151</v>
      </c>
      <c r="B361" s="127">
        <f>PRRAS!C372</f>
        <v>360</v>
      </c>
      <c r="C361" s="127">
        <f>PRRAS!D372</f>
        <v>272500</v>
      </c>
      <c r="D361" s="127">
        <f>PRRAS!E372</f>
        <v>0</v>
      </c>
      <c r="E361" s="127"/>
      <c r="F361" s="127"/>
      <c r="G361" s="128">
        <f t="shared" si="10"/>
        <v>98100</v>
      </c>
      <c r="H361" s="128">
        <f t="shared" si="11"/>
        <v>0</v>
      </c>
      <c r="I361" s="129">
        <v>0</v>
      </c>
    </row>
    <row r="362" spans="1:9">
      <c r="A362" s="126">
        <v>151</v>
      </c>
      <c r="B362" s="127">
        <f>PRRAS!C373</f>
        <v>361</v>
      </c>
      <c r="C362" s="127">
        <f>PRRAS!D373</f>
        <v>0</v>
      </c>
      <c r="D362" s="127">
        <f>PRRAS!E373</f>
        <v>0</v>
      </c>
      <c r="E362" s="127"/>
      <c r="F362" s="127"/>
      <c r="G362" s="128">
        <f t="shared" si="10"/>
        <v>0</v>
      </c>
      <c r="H362" s="128">
        <f t="shared" si="11"/>
        <v>0</v>
      </c>
      <c r="I362" s="129">
        <v>0</v>
      </c>
    </row>
    <row r="363" spans="1:9">
      <c r="A363" s="126">
        <v>151</v>
      </c>
      <c r="B363" s="127">
        <f>PRRAS!C374</f>
        <v>362</v>
      </c>
      <c r="C363" s="127">
        <f>PRRAS!D374</f>
        <v>0</v>
      </c>
      <c r="D363" s="127">
        <f>PRRAS!E374</f>
        <v>0</v>
      </c>
      <c r="E363" s="127"/>
      <c r="F363" s="127"/>
      <c r="G363" s="128">
        <f t="shared" si="10"/>
        <v>0</v>
      </c>
      <c r="H363" s="128">
        <f t="shared" si="11"/>
        <v>0</v>
      </c>
      <c r="I363" s="129">
        <v>0</v>
      </c>
    </row>
    <row r="364" spans="1:9">
      <c r="A364" s="126">
        <v>151</v>
      </c>
      <c r="B364" s="127">
        <f>PRRAS!C375</f>
        <v>363</v>
      </c>
      <c r="C364" s="127">
        <f>PRRAS!D375</f>
        <v>0</v>
      </c>
      <c r="D364" s="127">
        <f>PRRAS!E375</f>
        <v>0</v>
      </c>
      <c r="E364" s="127"/>
      <c r="F364" s="127"/>
      <c r="G364" s="128">
        <f t="shared" si="10"/>
        <v>0</v>
      </c>
      <c r="H364" s="128">
        <f t="shared" si="11"/>
        <v>0</v>
      </c>
      <c r="I364" s="129">
        <v>0</v>
      </c>
    </row>
    <row r="365" spans="1:9">
      <c r="A365" s="126">
        <v>151</v>
      </c>
      <c r="B365" s="127">
        <f>PRRAS!C376</f>
        <v>364</v>
      </c>
      <c r="C365" s="127">
        <f>PRRAS!D376</f>
        <v>0</v>
      </c>
      <c r="D365" s="127">
        <f>PRRAS!E376</f>
        <v>0</v>
      </c>
      <c r="E365" s="127"/>
      <c r="F365" s="127"/>
      <c r="G365" s="128">
        <f t="shared" si="10"/>
        <v>0</v>
      </c>
      <c r="H365" s="128">
        <f t="shared" si="11"/>
        <v>0</v>
      </c>
      <c r="I365" s="129">
        <v>0</v>
      </c>
    </row>
    <row r="366" spans="1:9">
      <c r="A366" s="126">
        <v>151</v>
      </c>
      <c r="B366" s="127">
        <f>PRRAS!C377</f>
        <v>365</v>
      </c>
      <c r="C366" s="127">
        <f>PRRAS!D377</f>
        <v>0</v>
      </c>
      <c r="D366" s="127">
        <f>PRRAS!E377</f>
        <v>0</v>
      </c>
      <c r="E366" s="127"/>
      <c r="F366" s="127"/>
      <c r="G366" s="128">
        <f t="shared" si="10"/>
        <v>0</v>
      </c>
      <c r="H366" s="128">
        <f t="shared" si="11"/>
        <v>0</v>
      </c>
      <c r="I366" s="129">
        <v>0</v>
      </c>
    </row>
    <row r="367" spans="1:9">
      <c r="A367" s="126">
        <v>151</v>
      </c>
      <c r="B367" s="127">
        <f>PRRAS!C378</f>
        <v>366</v>
      </c>
      <c r="C367" s="127">
        <f>PRRAS!D378</f>
        <v>0</v>
      </c>
      <c r="D367" s="127">
        <f>PRRAS!E378</f>
        <v>0</v>
      </c>
      <c r="E367" s="127"/>
      <c r="F367" s="127"/>
      <c r="G367" s="128">
        <f t="shared" si="10"/>
        <v>0</v>
      </c>
      <c r="H367" s="128">
        <f t="shared" si="11"/>
        <v>0</v>
      </c>
      <c r="I367" s="129">
        <v>0</v>
      </c>
    </row>
    <row r="368" spans="1:9">
      <c r="A368" s="126">
        <v>151</v>
      </c>
      <c r="B368" s="127">
        <f>PRRAS!C379</f>
        <v>367</v>
      </c>
      <c r="C368" s="127">
        <f>PRRAS!D379</f>
        <v>0</v>
      </c>
      <c r="D368" s="127">
        <f>PRRAS!E379</f>
        <v>0</v>
      </c>
      <c r="E368" s="127"/>
      <c r="F368" s="127"/>
      <c r="G368" s="128">
        <f t="shared" si="10"/>
        <v>0</v>
      </c>
      <c r="H368" s="128">
        <f t="shared" si="11"/>
        <v>0</v>
      </c>
      <c r="I368" s="129">
        <v>0</v>
      </c>
    </row>
    <row r="369" spans="1:9">
      <c r="A369" s="126">
        <v>151</v>
      </c>
      <c r="B369" s="127">
        <f>PRRAS!C380</f>
        <v>368</v>
      </c>
      <c r="C369" s="127">
        <f>PRRAS!D380</f>
        <v>0</v>
      </c>
      <c r="D369" s="127">
        <f>PRRAS!E380</f>
        <v>0</v>
      </c>
      <c r="E369" s="127"/>
      <c r="F369" s="127"/>
      <c r="G369" s="128">
        <f t="shared" si="10"/>
        <v>0</v>
      </c>
      <c r="H369" s="128">
        <f t="shared" si="11"/>
        <v>0</v>
      </c>
      <c r="I369" s="129">
        <v>0</v>
      </c>
    </row>
    <row r="370" spans="1:9">
      <c r="A370" s="126">
        <v>151</v>
      </c>
      <c r="B370" s="127">
        <f>PRRAS!C381</f>
        <v>369</v>
      </c>
      <c r="C370" s="127">
        <f>PRRAS!D381</f>
        <v>0</v>
      </c>
      <c r="D370" s="127">
        <f>PRRAS!E381</f>
        <v>0</v>
      </c>
      <c r="E370" s="127"/>
      <c r="F370" s="127"/>
      <c r="G370" s="128">
        <f t="shared" si="10"/>
        <v>0</v>
      </c>
      <c r="H370" s="128">
        <f t="shared" si="11"/>
        <v>0</v>
      </c>
      <c r="I370" s="129">
        <v>0</v>
      </c>
    </row>
    <row r="371" spans="1:9">
      <c r="A371" s="126">
        <v>151</v>
      </c>
      <c r="B371" s="127">
        <f>PRRAS!C382</f>
        <v>370</v>
      </c>
      <c r="C371" s="127">
        <f>PRRAS!D382</f>
        <v>0</v>
      </c>
      <c r="D371" s="127">
        <f>PRRAS!E382</f>
        <v>0</v>
      </c>
      <c r="E371" s="127"/>
      <c r="F371" s="127"/>
      <c r="G371" s="128">
        <f t="shared" si="10"/>
        <v>0</v>
      </c>
      <c r="H371" s="128">
        <f t="shared" si="11"/>
        <v>0</v>
      </c>
      <c r="I371" s="129">
        <v>0</v>
      </c>
    </row>
    <row r="372" spans="1:9">
      <c r="A372" s="126">
        <v>151</v>
      </c>
      <c r="B372" s="127">
        <f>PRRAS!C383</f>
        <v>371</v>
      </c>
      <c r="C372" s="127">
        <f>PRRAS!D383</f>
        <v>0</v>
      </c>
      <c r="D372" s="127">
        <f>PRRAS!E383</f>
        <v>0</v>
      </c>
      <c r="E372" s="127"/>
      <c r="F372" s="127"/>
      <c r="G372" s="128">
        <f t="shared" si="10"/>
        <v>0</v>
      </c>
      <c r="H372" s="128">
        <f t="shared" si="11"/>
        <v>0</v>
      </c>
      <c r="I372" s="129">
        <v>0</v>
      </c>
    </row>
    <row r="373" spans="1:9">
      <c r="A373" s="126">
        <v>151</v>
      </c>
      <c r="B373" s="127">
        <f>PRRAS!C384</f>
        <v>372</v>
      </c>
      <c r="C373" s="127">
        <f>PRRAS!D384</f>
        <v>0</v>
      </c>
      <c r="D373" s="127">
        <f>PRRAS!E384</f>
        <v>0</v>
      </c>
      <c r="E373" s="127"/>
      <c r="F373" s="127"/>
      <c r="G373" s="128">
        <f t="shared" si="10"/>
        <v>0</v>
      </c>
      <c r="H373" s="128">
        <f t="shared" si="11"/>
        <v>0</v>
      </c>
      <c r="I373" s="129">
        <v>0</v>
      </c>
    </row>
    <row r="374" spans="1:9">
      <c r="A374" s="126">
        <v>151</v>
      </c>
      <c r="B374" s="127">
        <f>PRRAS!C385</f>
        <v>373</v>
      </c>
      <c r="C374" s="127">
        <f>PRRAS!D385</f>
        <v>0</v>
      </c>
      <c r="D374" s="127">
        <f>PRRAS!E385</f>
        <v>0</v>
      </c>
      <c r="E374" s="127"/>
      <c r="F374" s="127"/>
      <c r="G374" s="128">
        <f t="shared" si="10"/>
        <v>0</v>
      </c>
      <c r="H374" s="128">
        <f t="shared" si="11"/>
        <v>0</v>
      </c>
      <c r="I374" s="129">
        <v>0</v>
      </c>
    </row>
    <row r="375" spans="1:9">
      <c r="A375" s="126">
        <v>151</v>
      </c>
      <c r="B375" s="127">
        <f>PRRAS!C386</f>
        <v>374</v>
      </c>
      <c r="C375" s="127">
        <f>PRRAS!D386</f>
        <v>0</v>
      </c>
      <c r="D375" s="127">
        <f>PRRAS!E386</f>
        <v>0</v>
      </c>
      <c r="E375" s="127"/>
      <c r="F375" s="127"/>
      <c r="G375" s="128">
        <f t="shared" si="10"/>
        <v>0</v>
      </c>
      <c r="H375" s="128">
        <f t="shared" si="11"/>
        <v>0</v>
      </c>
      <c r="I375" s="129">
        <v>0</v>
      </c>
    </row>
    <row r="376" spans="1:9">
      <c r="A376" s="126">
        <v>151</v>
      </c>
      <c r="B376" s="127">
        <f>PRRAS!C387</f>
        <v>375</v>
      </c>
      <c r="C376" s="127">
        <f>PRRAS!D387</f>
        <v>460858</v>
      </c>
      <c r="D376" s="127">
        <f>PRRAS!E387</f>
        <v>536335</v>
      </c>
      <c r="E376" s="127"/>
      <c r="F376" s="127"/>
      <c r="G376" s="128">
        <f t="shared" si="10"/>
        <v>575073</v>
      </c>
      <c r="H376" s="128">
        <f t="shared" si="11"/>
        <v>0</v>
      </c>
      <c r="I376" s="129">
        <v>0</v>
      </c>
    </row>
    <row r="377" spans="1:9">
      <c r="A377" s="126">
        <v>151</v>
      </c>
      <c r="B377" s="127">
        <f>PRRAS!C388</f>
        <v>376</v>
      </c>
      <c r="C377" s="127">
        <f>PRRAS!D388</f>
        <v>0</v>
      </c>
      <c r="D377" s="127">
        <f>PRRAS!E388</f>
        <v>0</v>
      </c>
      <c r="E377" s="127"/>
      <c r="F377" s="127"/>
      <c r="G377" s="128">
        <f t="shared" si="10"/>
        <v>0</v>
      </c>
      <c r="H377" s="128">
        <f t="shared" si="11"/>
        <v>0</v>
      </c>
      <c r="I377" s="129">
        <v>0</v>
      </c>
    </row>
    <row r="378" spans="1:9">
      <c r="A378" s="126">
        <v>151</v>
      </c>
      <c r="B378" s="127">
        <f>PRRAS!C389</f>
        <v>377</v>
      </c>
      <c r="C378" s="127">
        <f>PRRAS!D389</f>
        <v>0</v>
      </c>
      <c r="D378" s="127">
        <f>PRRAS!E389</f>
        <v>0</v>
      </c>
      <c r="E378" s="127"/>
      <c r="F378" s="127"/>
      <c r="G378" s="128">
        <f t="shared" si="10"/>
        <v>0</v>
      </c>
      <c r="H378" s="128">
        <f t="shared" si="11"/>
        <v>0</v>
      </c>
      <c r="I378" s="129">
        <v>0</v>
      </c>
    </row>
    <row r="379" spans="1:9">
      <c r="A379" s="126">
        <v>151</v>
      </c>
      <c r="B379" s="127">
        <f>PRRAS!C390</f>
        <v>378</v>
      </c>
      <c r="C379" s="127">
        <f>PRRAS!D390</f>
        <v>193795</v>
      </c>
      <c r="D379" s="127">
        <f>PRRAS!E390</f>
        <v>329594</v>
      </c>
      <c r="E379" s="127"/>
      <c r="F379" s="127"/>
      <c r="G379" s="128">
        <f t="shared" si="10"/>
        <v>322427.57400000002</v>
      </c>
      <c r="H379" s="128">
        <f t="shared" si="11"/>
        <v>0</v>
      </c>
      <c r="I379" s="129">
        <v>0</v>
      </c>
    </row>
    <row r="380" spans="1:9">
      <c r="A380" s="126">
        <v>151</v>
      </c>
      <c r="B380" s="127">
        <f>PRRAS!C391</f>
        <v>379</v>
      </c>
      <c r="C380" s="127">
        <f>PRRAS!D391</f>
        <v>267063</v>
      </c>
      <c r="D380" s="127">
        <f>PRRAS!E391</f>
        <v>206741</v>
      </c>
      <c r="E380" s="127"/>
      <c r="F380" s="127"/>
      <c r="G380" s="128">
        <f t="shared" si="10"/>
        <v>257926.55499999999</v>
      </c>
      <c r="H380" s="128">
        <f t="shared" si="11"/>
        <v>0</v>
      </c>
      <c r="I380" s="129">
        <v>0</v>
      </c>
    </row>
    <row r="381" spans="1:9">
      <c r="A381" s="126">
        <v>151</v>
      </c>
      <c r="B381" s="127">
        <f>PRRAS!C392</f>
        <v>380</v>
      </c>
      <c r="C381" s="127">
        <f>PRRAS!D392</f>
        <v>0</v>
      </c>
      <c r="D381" s="127">
        <f>PRRAS!E392</f>
        <v>0</v>
      </c>
      <c r="E381" s="127"/>
      <c r="F381" s="127"/>
      <c r="G381" s="128">
        <f t="shared" si="10"/>
        <v>0</v>
      </c>
      <c r="H381" s="128">
        <f t="shared" si="11"/>
        <v>0</v>
      </c>
      <c r="I381" s="129">
        <v>0</v>
      </c>
    </row>
    <row r="382" spans="1:9">
      <c r="A382" s="126">
        <v>151</v>
      </c>
      <c r="B382" s="127">
        <f>PRRAS!C393</f>
        <v>381</v>
      </c>
      <c r="C382" s="127">
        <f>PRRAS!D393</f>
        <v>0</v>
      </c>
      <c r="D382" s="127">
        <f>PRRAS!E393</f>
        <v>0</v>
      </c>
      <c r="E382" s="127"/>
      <c r="F382" s="127"/>
      <c r="G382" s="128">
        <f t="shared" si="10"/>
        <v>0</v>
      </c>
      <c r="H382" s="128">
        <f t="shared" si="11"/>
        <v>0</v>
      </c>
      <c r="I382" s="129">
        <v>0</v>
      </c>
    </row>
    <row r="383" spans="1:9">
      <c r="A383" s="126">
        <v>151</v>
      </c>
      <c r="B383" s="127">
        <f>PRRAS!C394</f>
        <v>382</v>
      </c>
      <c r="C383" s="127">
        <f>PRRAS!D394</f>
        <v>0</v>
      </c>
      <c r="D383" s="127">
        <f>PRRAS!E394</f>
        <v>0</v>
      </c>
      <c r="E383" s="127"/>
      <c r="F383" s="127"/>
      <c r="G383" s="128">
        <f t="shared" si="10"/>
        <v>0</v>
      </c>
      <c r="H383" s="128">
        <f t="shared" si="11"/>
        <v>0</v>
      </c>
      <c r="I383" s="129">
        <v>0</v>
      </c>
    </row>
    <row r="384" spans="1:9">
      <c r="A384" s="126">
        <v>151</v>
      </c>
      <c r="B384" s="127">
        <f>PRRAS!C395</f>
        <v>383</v>
      </c>
      <c r="C384" s="127">
        <f>PRRAS!D395</f>
        <v>0</v>
      </c>
      <c r="D384" s="127">
        <f>PRRAS!E395</f>
        <v>0</v>
      </c>
      <c r="E384" s="127"/>
      <c r="F384" s="127"/>
      <c r="G384" s="128">
        <f t="shared" si="10"/>
        <v>0</v>
      </c>
      <c r="H384" s="128">
        <f t="shared" si="11"/>
        <v>0</v>
      </c>
      <c r="I384" s="129">
        <v>0</v>
      </c>
    </row>
    <row r="385" spans="1:9">
      <c r="A385" s="126">
        <v>151</v>
      </c>
      <c r="B385" s="127">
        <f>PRRAS!C396</f>
        <v>384</v>
      </c>
      <c r="C385" s="127">
        <f>PRRAS!D396</f>
        <v>0</v>
      </c>
      <c r="D385" s="127">
        <f>PRRAS!E396</f>
        <v>0</v>
      </c>
      <c r="E385" s="127"/>
      <c r="F385" s="127"/>
      <c r="G385" s="128">
        <f t="shared" si="10"/>
        <v>0</v>
      </c>
      <c r="H385" s="128">
        <f t="shared" si="11"/>
        <v>0</v>
      </c>
      <c r="I385" s="129">
        <v>0</v>
      </c>
    </row>
    <row r="386" spans="1:9">
      <c r="A386" s="126">
        <v>151</v>
      </c>
      <c r="B386" s="127">
        <f>PRRAS!C397</f>
        <v>385</v>
      </c>
      <c r="C386" s="127">
        <f>PRRAS!D397</f>
        <v>0</v>
      </c>
      <c r="D386" s="127">
        <f>PRRAS!E397</f>
        <v>0</v>
      </c>
      <c r="E386" s="127"/>
      <c r="F386" s="127"/>
      <c r="G386" s="128">
        <f t="shared" si="10"/>
        <v>0</v>
      </c>
      <c r="H386" s="128">
        <f t="shared" si="11"/>
        <v>0</v>
      </c>
      <c r="I386" s="129">
        <v>0</v>
      </c>
    </row>
    <row r="387" spans="1:9">
      <c r="A387" s="126">
        <v>151</v>
      </c>
      <c r="B387" s="127">
        <f>PRRAS!C398</f>
        <v>386</v>
      </c>
      <c r="C387" s="127">
        <f>PRRAS!D398</f>
        <v>0</v>
      </c>
      <c r="D387" s="127">
        <f>PRRAS!E398</f>
        <v>0</v>
      </c>
      <c r="E387" s="127"/>
      <c r="F387" s="127"/>
      <c r="G387" s="128">
        <f t="shared" si="10"/>
        <v>0</v>
      </c>
      <c r="H387" s="128">
        <f t="shared" si="11"/>
        <v>0</v>
      </c>
      <c r="I387" s="129">
        <v>0</v>
      </c>
    </row>
    <row r="388" spans="1:9">
      <c r="A388" s="126">
        <v>151</v>
      </c>
      <c r="B388" s="127">
        <f>PRRAS!C399</f>
        <v>387</v>
      </c>
      <c r="C388" s="127">
        <f>PRRAS!D399</f>
        <v>0</v>
      </c>
      <c r="D388" s="127">
        <f>PRRAS!E399</f>
        <v>0</v>
      </c>
      <c r="E388" s="127"/>
      <c r="F388" s="127"/>
      <c r="G388" s="128">
        <f t="shared" si="10"/>
        <v>0</v>
      </c>
      <c r="H388" s="128">
        <f t="shared" si="11"/>
        <v>0</v>
      </c>
      <c r="I388" s="129">
        <v>0</v>
      </c>
    </row>
    <row r="389" spans="1:9">
      <c r="A389" s="126">
        <v>151</v>
      </c>
      <c r="B389" s="127">
        <f>PRRAS!C400</f>
        <v>388</v>
      </c>
      <c r="C389" s="127">
        <f>PRRAS!D400</f>
        <v>0</v>
      </c>
      <c r="D389" s="127">
        <f>PRRAS!E400</f>
        <v>0</v>
      </c>
      <c r="E389" s="127"/>
      <c r="F389" s="127"/>
      <c r="G389" s="128">
        <f t="shared" si="10"/>
        <v>0</v>
      </c>
      <c r="H389" s="128">
        <f t="shared" si="11"/>
        <v>0</v>
      </c>
      <c r="I389" s="129">
        <v>0</v>
      </c>
    </row>
    <row r="390" spans="1:9">
      <c r="A390" s="126">
        <v>151</v>
      </c>
      <c r="B390" s="127">
        <f>PRRAS!C401</f>
        <v>389</v>
      </c>
      <c r="C390" s="127">
        <f>PRRAS!D401</f>
        <v>0</v>
      </c>
      <c r="D390" s="127">
        <f>PRRAS!E401</f>
        <v>0</v>
      </c>
      <c r="E390" s="127"/>
      <c r="F390" s="127"/>
      <c r="G390" s="128">
        <f t="shared" ref="G390:G452" si="12">(B390/1000)*(C390*1+D390*2)</f>
        <v>0</v>
      </c>
      <c r="H390" s="128">
        <f t="shared" ref="H390:H452" si="13">ABS(C390-ROUND(C390,0))+ABS(D390-ROUND(D390,0))</f>
        <v>0</v>
      </c>
      <c r="I390" s="129">
        <v>0</v>
      </c>
    </row>
    <row r="391" spans="1:9">
      <c r="A391" s="126">
        <v>151</v>
      </c>
      <c r="B391" s="127">
        <f>PRRAS!C402</f>
        <v>390</v>
      </c>
      <c r="C391" s="127">
        <f>PRRAS!D402</f>
        <v>0</v>
      </c>
      <c r="D391" s="127">
        <f>PRRAS!E402</f>
        <v>0</v>
      </c>
      <c r="E391" s="127"/>
      <c r="F391" s="127"/>
      <c r="G391" s="128">
        <f t="shared" si="12"/>
        <v>0</v>
      </c>
      <c r="H391" s="128">
        <f t="shared" si="13"/>
        <v>0</v>
      </c>
      <c r="I391" s="129">
        <v>0</v>
      </c>
    </row>
    <row r="392" spans="1:9">
      <c r="A392" s="126">
        <v>151</v>
      </c>
      <c r="B392" s="127">
        <f>PRRAS!C403</f>
        <v>391</v>
      </c>
      <c r="C392" s="127">
        <f>PRRAS!D403</f>
        <v>0</v>
      </c>
      <c r="D392" s="127">
        <f>PRRAS!E403</f>
        <v>0</v>
      </c>
      <c r="E392" s="127"/>
      <c r="F392" s="127"/>
      <c r="G392" s="128">
        <f t="shared" si="12"/>
        <v>0</v>
      </c>
      <c r="H392" s="128">
        <f t="shared" si="13"/>
        <v>0</v>
      </c>
      <c r="I392" s="129">
        <v>0</v>
      </c>
    </row>
    <row r="393" spans="1:9">
      <c r="A393" s="126">
        <v>151</v>
      </c>
      <c r="B393" s="127">
        <f>PRRAS!C404</f>
        <v>392</v>
      </c>
      <c r="C393" s="127">
        <f>PRRAS!D404</f>
        <v>0</v>
      </c>
      <c r="D393" s="127">
        <f>PRRAS!E404</f>
        <v>0</v>
      </c>
      <c r="E393" s="127"/>
      <c r="F393" s="127"/>
      <c r="G393" s="128">
        <f t="shared" si="12"/>
        <v>0</v>
      </c>
      <c r="H393" s="128">
        <f t="shared" si="13"/>
        <v>0</v>
      </c>
      <c r="I393" s="129">
        <v>0</v>
      </c>
    </row>
    <row r="394" spans="1:9">
      <c r="A394" s="126">
        <v>151</v>
      </c>
      <c r="B394" s="127">
        <f>PRRAS!C405</f>
        <v>393</v>
      </c>
      <c r="C394" s="127">
        <f>PRRAS!D405</f>
        <v>0</v>
      </c>
      <c r="D394" s="127">
        <f>PRRAS!E405</f>
        <v>0</v>
      </c>
      <c r="E394" s="127"/>
      <c r="F394" s="127"/>
      <c r="G394" s="128">
        <f t="shared" si="12"/>
        <v>0</v>
      </c>
      <c r="H394" s="128">
        <f t="shared" si="13"/>
        <v>0</v>
      </c>
      <c r="I394" s="129">
        <v>0</v>
      </c>
    </row>
    <row r="395" spans="1:9">
      <c r="A395" s="126">
        <v>151</v>
      </c>
      <c r="B395" s="127">
        <f>PRRAS!C406</f>
        <v>394</v>
      </c>
      <c r="C395" s="127">
        <f>PRRAS!D406</f>
        <v>0</v>
      </c>
      <c r="D395" s="127">
        <f>PRRAS!E406</f>
        <v>0</v>
      </c>
      <c r="E395" s="127"/>
      <c r="F395" s="127"/>
      <c r="G395" s="128">
        <f t="shared" si="12"/>
        <v>0</v>
      </c>
      <c r="H395" s="128">
        <f t="shared" si="13"/>
        <v>0</v>
      </c>
      <c r="I395" s="129">
        <v>0</v>
      </c>
    </row>
    <row r="396" spans="1:9">
      <c r="A396" s="126">
        <v>151</v>
      </c>
      <c r="B396" s="127">
        <f>PRRAS!C407</f>
        <v>395</v>
      </c>
      <c r="C396" s="127">
        <f>PRRAS!D407</f>
        <v>0</v>
      </c>
      <c r="D396" s="127">
        <f>PRRAS!E407</f>
        <v>0</v>
      </c>
      <c r="E396" s="127"/>
      <c r="F396" s="127"/>
      <c r="G396" s="128">
        <f t="shared" si="12"/>
        <v>0</v>
      </c>
      <c r="H396" s="128">
        <f t="shared" si="13"/>
        <v>0</v>
      </c>
      <c r="I396" s="129">
        <v>0</v>
      </c>
    </row>
    <row r="397" spans="1:9">
      <c r="A397" s="126">
        <v>151</v>
      </c>
      <c r="B397" s="127">
        <f>PRRAS!C408</f>
        <v>396</v>
      </c>
      <c r="C397" s="127">
        <f>PRRAS!D408</f>
        <v>0</v>
      </c>
      <c r="D397" s="127">
        <f>PRRAS!E408</f>
        <v>0</v>
      </c>
      <c r="E397" s="127"/>
      <c r="F397" s="127"/>
      <c r="G397" s="128">
        <f t="shared" si="12"/>
        <v>0</v>
      </c>
      <c r="H397" s="128">
        <f t="shared" si="13"/>
        <v>0</v>
      </c>
      <c r="I397" s="129">
        <v>0</v>
      </c>
    </row>
    <row r="398" spans="1:9">
      <c r="A398" s="126">
        <v>151</v>
      </c>
      <c r="B398" s="127">
        <f>PRRAS!C409</f>
        <v>397</v>
      </c>
      <c r="C398" s="127">
        <f>PRRAS!D409</f>
        <v>2460336</v>
      </c>
      <c r="D398" s="127">
        <f>PRRAS!E409</f>
        <v>1618225</v>
      </c>
      <c r="E398" s="127"/>
      <c r="F398" s="127"/>
      <c r="G398" s="128">
        <f t="shared" si="12"/>
        <v>2261624.0419999999</v>
      </c>
      <c r="H398" s="128">
        <f t="shared" si="13"/>
        <v>0</v>
      </c>
      <c r="I398" s="129">
        <v>0</v>
      </c>
    </row>
    <row r="399" spans="1:9">
      <c r="A399" s="126">
        <v>151</v>
      </c>
      <c r="B399" s="127">
        <f>PRRAS!C410</f>
        <v>398</v>
      </c>
      <c r="C399" s="127">
        <f>PRRAS!D410</f>
        <v>0</v>
      </c>
      <c r="D399" s="127">
        <f>PRRAS!E410</f>
        <v>0</v>
      </c>
      <c r="E399" s="127"/>
      <c r="F399" s="127"/>
      <c r="G399" s="128">
        <f t="shared" si="12"/>
        <v>0</v>
      </c>
      <c r="H399" s="128">
        <f t="shared" si="13"/>
        <v>0</v>
      </c>
      <c r="I399" s="129">
        <v>0</v>
      </c>
    </row>
    <row r="400" spans="1:9">
      <c r="A400" s="126">
        <v>151</v>
      </c>
      <c r="B400" s="127">
        <f>PRRAS!C411</f>
        <v>399</v>
      </c>
      <c r="C400" s="127">
        <f>PRRAS!D411</f>
        <v>1692223</v>
      </c>
      <c r="D400" s="127">
        <f>PRRAS!E411</f>
        <v>1380277</v>
      </c>
      <c r="E400" s="127"/>
      <c r="F400" s="127"/>
      <c r="G400" s="128">
        <f t="shared" si="12"/>
        <v>1776658.023</v>
      </c>
      <c r="H400" s="128">
        <f t="shared" si="13"/>
        <v>0</v>
      </c>
      <c r="I400" s="129">
        <v>0</v>
      </c>
    </row>
    <row r="401" spans="1:9">
      <c r="A401" s="126">
        <v>151</v>
      </c>
      <c r="B401" s="127">
        <f>PRRAS!C412</f>
        <v>400</v>
      </c>
      <c r="C401" s="127">
        <f>PRRAS!D412</f>
        <v>129818</v>
      </c>
      <c r="D401" s="127">
        <f>PRRAS!E412</f>
        <v>164168</v>
      </c>
      <c r="E401" s="127"/>
      <c r="F401" s="127"/>
      <c r="G401" s="128">
        <f t="shared" si="12"/>
        <v>183261.6</v>
      </c>
      <c r="H401" s="128">
        <f t="shared" si="13"/>
        <v>0</v>
      </c>
      <c r="I401" s="129">
        <v>0</v>
      </c>
    </row>
    <row r="402" spans="1:9">
      <c r="A402" s="126">
        <v>151</v>
      </c>
      <c r="B402" s="127">
        <f>PRRAS!C413</f>
        <v>401</v>
      </c>
      <c r="C402" s="127">
        <f>PRRAS!D413</f>
        <v>8090491</v>
      </c>
      <c r="D402" s="127">
        <f>PRRAS!E413</f>
        <v>6920817</v>
      </c>
      <c r="E402" s="127"/>
      <c r="F402" s="127"/>
      <c r="G402" s="128">
        <f t="shared" si="12"/>
        <v>8794782.125</v>
      </c>
      <c r="H402" s="128">
        <f t="shared" si="13"/>
        <v>0</v>
      </c>
      <c r="I402" s="129">
        <v>0</v>
      </c>
    </row>
    <row r="403" spans="1:9">
      <c r="A403" s="126">
        <v>151</v>
      </c>
      <c r="B403" s="127">
        <f>PRRAS!C414</f>
        <v>402</v>
      </c>
      <c r="C403" s="127">
        <f>PRRAS!D414</f>
        <v>7424327</v>
      </c>
      <c r="D403" s="127">
        <f>PRRAS!E414</f>
        <v>6872276</v>
      </c>
      <c r="E403" s="127"/>
      <c r="F403" s="127"/>
      <c r="G403" s="128">
        <f t="shared" si="12"/>
        <v>8509889.3580000009</v>
      </c>
      <c r="H403" s="128">
        <f t="shared" si="13"/>
        <v>0</v>
      </c>
      <c r="I403" s="129">
        <v>0</v>
      </c>
    </row>
    <row r="404" spans="1:9">
      <c r="A404" s="126">
        <v>151</v>
      </c>
      <c r="B404" s="127">
        <f>PRRAS!C415</f>
        <v>403</v>
      </c>
      <c r="C404" s="127">
        <f>PRRAS!D415</f>
        <v>666164</v>
      </c>
      <c r="D404" s="127">
        <f>PRRAS!E415</f>
        <v>48541</v>
      </c>
      <c r="E404" s="127"/>
      <c r="F404" s="127"/>
      <c r="G404" s="128">
        <f t="shared" si="12"/>
        <v>307588.13800000004</v>
      </c>
      <c r="H404" s="128">
        <f t="shared" si="13"/>
        <v>0</v>
      </c>
      <c r="I404" s="129">
        <v>0</v>
      </c>
    </row>
    <row r="405" spans="1:9">
      <c r="A405" s="126">
        <v>151</v>
      </c>
      <c r="B405" s="127">
        <f>PRRAS!C416</f>
        <v>404</v>
      </c>
      <c r="C405" s="127">
        <f>PRRAS!D416</f>
        <v>0</v>
      </c>
      <c r="D405" s="127">
        <f>PRRAS!E416</f>
        <v>0</v>
      </c>
      <c r="E405" s="127"/>
      <c r="F405" s="127"/>
      <c r="G405" s="128">
        <f t="shared" si="12"/>
        <v>0</v>
      </c>
      <c r="H405" s="128">
        <f t="shared" si="13"/>
        <v>0</v>
      </c>
      <c r="I405" s="129">
        <v>0</v>
      </c>
    </row>
    <row r="406" spans="1:9">
      <c r="A406" s="126">
        <v>151</v>
      </c>
      <c r="B406" s="127">
        <f>PRRAS!C417</f>
        <v>405</v>
      </c>
      <c r="C406" s="127">
        <f>PRRAS!D417</f>
        <v>0</v>
      </c>
      <c r="D406" s="127">
        <f>PRRAS!E417</f>
        <v>0</v>
      </c>
      <c r="E406" s="127"/>
      <c r="F406" s="127"/>
      <c r="G406" s="128">
        <f t="shared" si="12"/>
        <v>0</v>
      </c>
      <c r="H406" s="128">
        <f t="shared" si="13"/>
        <v>0</v>
      </c>
      <c r="I406" s="129">
        <v>0</v>
      </c>
    </row>
    <row r="407" spans="1:9">
      <c r="A407" s="126">
        <v>151</v>
      </c>
      <c r="B407" s="127">
        <f>PRRAS!C418</f>
        <v>406</v>
      </c>
      <c r="C407" s="127">
        <f>PRRAS!D418</f>
        <v>1692223</v>
      </c>
      <c r="D407" s="127">
        <f>PRRAS!E418</f>
        <v>1280099</v>
      </c>
      <c r="E407" s="127"/>
      <c r="F407" s="127"/>
      <c r="G407" s="128">
        <f t="shared" si="12"/>
        <v>1726482.9260000002</v>
      </c>
      <c r="H407" s="128">
        <f t="shared" si="13"/>
        <v>0</v>
      </c>
      <c r="I407" s="129">
        <v>0</v>
      </c>
    </row>
    <row r="408" spans="1:9">
      <c r="A408" s="126">
        <v>151</v>
      </c>
      <c r="B408" s="127">
        <f>PRRAS!C419</f>
        <v>407</v>
      </c>
      <c r="C408" s="127">
        <f>PRRAS!D419</f>
        <v>3106573</v>
      </c>
      <c r="D408" s="127">
        <f>PRRAS!E419</f>
        <v>4057449</v>
      </c>
      <c r="E408" s="127"/>
      <c r="F408" s="127"/>
      <c r="G408" s="128">
        <f t="shared" si="12"/>
        <v>4567138.6969999997</v>
      </c>
      <c r="H408" s="128">
        <f t="shared" si="13"/>
        <v>0</v>
      </c>
      <c r="I408" s="129">
        <v>0</v>
      </c>
    </row>
    <row r="409" spans="1:9">
      <c r="A409" s="126">
        <v>151</v>
      </c>
      <c r="B409" s="127">
        <f>PRRAS!C421</f>
        <v>408</v>
      </c>
      <c r="C409" s="127">
        <f>PRRAS!D421</f>
        <v>0</v>
      </c>
      <c r="D409" s="127">
        <f>PRRAS!E421</f>
        <v>0</v>
      </c>
      <c r="E409" s="127"/>
      <c r="F409" s="127"/>
      <c r="G409" s="128">
        <f t="shared" si="12"/>
        <v>0</v>
      </c>
      <c r="H409" s="128">
        <f t="shared" si="13"/>
        <v>0</v>
      </c>
      <c r="I409" s="129">
        <v>0</v>
      </c>
    </row>
    <row r="410" spans="1:9">
      <c r="A410" s="126">
        <v>151</v>
      </c>
      <c r="B410" s="127">
        <f>PRRAS!C422</f>
        <v>409</v>
      </c>
      <c r="C410" s="127">
        <f>PRRAS!D422</f>
        <v>0</v>
      </c>
      <c r="D410" s="127">
        <f>PRRAS!E422</f>
        <v>0</v>
      </c>
      <c r="E410" s="127"/>
      <c r="F410" s="127"/>
      <c r="G410" s="128">
        <f t="shared" si="12"/>
        <v>0</v>
      </c>
      <c r="H410" s="128">
        <f t="shared" si="13"/>
        <v>0</v>
      </c>
      <c r="I410" s="129">
        <v>0</v>
      </c>
    </row>
    <row r="411" spans="1:9">
      <c r="A411" s="126">
        <v>151</v>
      </c>
      <c r="B411" s="127">
        <f>PRRAS!C423</f>
        <v>410</v>
      </c>
      <c r="C411" s="127">
        <f>PRRAS!D423</f>
        <v>0</v>
      </c>
      <c r="D411" s="127">
        <f>PRRAS!E423</f>
        <v>0</v>
      </c>
      <c r="E411" s="127"/>
      <c r="F411" s="127"/>
      <c r="G411" s="128">
        <f t="shared" si="12"/>
        <v>0</v>
      </c>
      <c r="H411" s="128">
        <f t="shared" si="13"/>
        <v>0</v>
      </c>
      <c r="I411" s="129">
        <v>0</v>
      </c>
    </row>
    <row r="412" spans="1:9">
      <c r="A412" s="126">
        <v>151</v>
      </c>
      <c r="B412" s="127">
        <f>PRRAS!C424</f>
        <v>411</v>
      </c>
      <c r="C412" s="127">
        <f>PRRAS!D424</f>
        <v>0</v>
      </c>
      <c r="D412" s="127">
        <f>PRRAS!E424</f>
        <v>0</v>
      </c>
      <c r="E412" s="127"/>
      <c r="F412" s="127"/>
      <c r="G412" s="128">
        <f t="shared" si="12"/>
        <v>0</v>
      </c>
      <c r="H412" s="128">
        <f t="shared" si="13"/>
        <v>0</v>
      </c>
      <c r="I412" s="129">
        <v>0</v>
      </c>
    </row>
    <row r="413" spans="1:9">
      <c r="A413" s="126">
        <v>151</v>
      </c>
      <c r="B413" s="127">
        <f>PRRAS!C425</f>
        <v>412</v>
      </c>
      <c r="C413" s="127">
        <f>PRRAS!D425</f>
        <v>0</v>
      </c>
      <c r="D413" s="127">
        <f>PRRAS!E425</f>
        <v>0</v>
      </c>
      <c r="E413" s="127"/>
      <c r="F413" s="127"/>
      <c r="G413" s="128">
        <f t="shared" si="12"/>
        <v>0</v>
      </c>
      <c r="H413" s="128">
        <f t="shared" si="13"/>
        <v>0</v>
      </c>
      <c r="I413" s="129">
        <v>0</v>
      </c>
    </row>
    <row r="414" spans="1:9">
      <c r="A414" s="126">
        <v>151</v>
      </c>
      <c r="B414" s="127">
        <f>PRRAS!C426</f>
        <v>413</v>
      </c>
      <c r="C414" s="127">
        <f>PRRAS!D426</f>
        <v>0</v>
      </c>
      <c r="D414" s="127">
        <f>PRRAS!E426</f>
        <v>0</v>
      </c>
      <c r="E414" s="127"/>
      <c r="F414" s="127"/>
      <c r="G414" s="128">
        <f t="shared" si="12"/>
        <v>0</v>
      </c>
      <c r="H414" s="128">
        <f t="shared" si="13"/>
        <v>0</v>
      </c>
      <c r="I414" s="129">
        <v>0</v>
      </c>
    </row>
    <row r="415" spans="1:9">
      <c r="A415" s="126">
        <v>151</v>
      </c>
      <c r="B415" s="127">
        <f>PRRAS!C427</f>
        <v>414</v>
      </c>
      <c r="C415" s="127">
        <f>PRRAS!D427</f>
        <v>0</v>
      </c>
      <c r="D415" s="127">
        <f>PRRAS!E427</f>
        <v>0</v>
      </c>
      <c r="E415" s="127"/>
      <c r="F415" s="127"/>
      <c r="G415" s="128">
        <f t="shared" si="12"/>
        <v>0</v>
      </c>
      <c r="H415" s="128">
        <f t="shared" si="13"/>
        <v>0</v>
      </c>
      <c r="I415" s="129">
        <v>0</v>
      </c>
    </row>
    <row r="416" spans="1:9">
      <c r="A416" s="126">
        <v>151</v>
      </c>
      <c r="B416" s="127">
        <f>PRRAS!C428</f>
        <v>415</v>
      </c>
      <c r="C416" s="127">
        <f>PRRAS!D428</f>
        <v>0</v>
      </c>
      <c r="D416" s="127">
        <f>PRRAS!E428</f>
        <v>0</v>
      </c>
      <c r="E416" s="127"/>
      <c r="F416" s="127"/>
      <c r="G416" s="128">
        <f t="shared" si="12"/>
        <v>0</v>
      </c>
      <c r="H416" s="128">
        <f t="shared" si="13"/>
        <v>0</v>
      </c>
      <c r="I416" s="129">
        <v>0</v>
      </c>
    </row>
    <row r="417" spans="1:9">
      <c r="A417" s="126">
        <v>151</v>
      </c>
      <c r="B417" s="127">
        <f>PRRAS!C429</f>
        <v>416</v>
      </c>
      <c r="C417" s="127">
        <f>PRRAS!D429</f>
        <v>0</v>
      </c>
      <c r="D417" s="127">
        <f>PRRAS!E429</f>
        <v>0</v>
      </c>
      <c r="E417" s="127"/>
      <c r="F417" s="127"/>
      <c r="G417" s="128">
        <f t="shared" si="12"/>
        <v>0</v>
      </c>
      <c r="H417" s="128">
        <f t="shared" si="13"/>
        <v>0</v>
      </c>
      <c r="I417" s="129">
        <v>0</v>
      </c>
    </row>
    <row r="418" spans="1:9">
      <c r="A418" s="126">
        <v>151</v>
      </c>
      <c r="B418" s="127">
        <f>PRRAS!C430</f>
        <v>417</v>
      </c>
      <c r="C418" s="127">
        <f>PRRAS!D430</f>
        <v>0</v>
      </c>
      <c r="D418" s="127">
        <f>PRRAS!E430</f>
        <v>0</v>
      </c>
      <c r="E418" s="127"/>
      <c r="F418" s="127"/>
      <c r="G418" s="128">
        <f t="shared" si="12"/>
        <v>0</v>
      </c>
      <c r="H418" s="128">
        <f t="shared" si="13"/>
        <v>0</v>
      </c>
      <c r="I418" s="129">
        <v>0</v>
      </c>
    </row>
    <row r="419" spans="1:9">
      <c r="A419" s="126">
        <v>151</v>
      </c>
      <c r="B419" s="127">
        <f>PRRAS!C431</f>
        <v>418</v>
      </c>
      <c r="C419" s="127">
        <f>PRRAS!D431</f>
        <v>0</v>
      </c>
      <c r="D419" s="127">
        <f>PRRAS!E431</f>
        <v>0</v>
      </c>
      <c r="E419" s="127"/>
      <c r="F419" s="127"/>
      <c r="G419" s="128">
        <f t="shared" si="12"/>
        <v>0</v>
      </c>
      <c r="H419" s="128">
        <f t="shared" si="13"/>
        <v>0</v>
      </c>
      <c r="I419" s="129">
        <v>0</v>
      </c>
    </row>
    <row r="420" spans="1:9">
      <c r="A420" s="126">
        <v>151</v>
      </c>
      <c r="B420" s="127">
        <f>PRRAS!C432</f>
        <v>419</v>
      </c>
      <c r="C420" s="127">
        <f>PRRAS!D432</f>
        <v>0</v>
      </c>
      <c r="D420" s="127">
        <f>PRRAS!E432</f>
        <v>0</v>
      </c>
      <c r="E420" s="127"/>
      <c r="F420" s="127"/>
      <c r="G420" s="128">
        <f t="shared" si="12"/>
        <v>0</v>
      </c>
      <c r="H420" s="128">
        <f t="shared" si="13"/>
        <v>0</v>
      </c>
      <c r="I420" s="129">
        <v>0</v>
      </c>
    </row>
    <row r="421" spans="1:9">
      <c r="A421" s="126">
        <v>151</v>
      </c>
      <c r="B421" s="127">
        <f>PRRAS!C433</f>
        <v>420</v>
      </c>
      <c r="C421" s="127">
        <f>PRRAS!D433</f>
        <v>0</v>
      </c>
      <c r="D421" s="127">
        <f>PRRAS!E433</f>
        <v>0</v>
      </c>
      <c r="E421" s="127"/>
      <c r="F421" s="127"/>
      <c r="G421" s="128">
        <f t="shared" si="12"/>
        <v>0</v>
      </c>
      <c r="H421" s="128">
        <f t="shared" si="13"/>
        <v>0</v>
      </c>
      <c r="I421" s="129">
        <v>0</v>
      </c>
    </row>
    <row r="422" spans="1:9">
      <c r="A422" s="126">
        <v>151</v>
      </c>
      <c r="B422" s="127">
        <f>PRRAS!C434</f>
        <v>421</v>
      </c>
      <c r="C422" s="127">
        <f>PRRAS!D434</f>
        <v>0</v>
      </c>
      <c r="D422" s="127">
        <f>PRRAS!E434</f>
        <v>0</v>
      </c>
      <c r="E422" s="127"/>
      <c r="F422" s="127"/>
      <c r="G422" s="128">
        <f t="shared" si="12"/>
        <v>0</v>
      </c>
      <c r="H422" s="128">
        <f t="shared" si="13"/>
        <v>0</v>
      </c>
      <c r="I422" s="129">
        <v>0</v>
      </c>
    </row>
    <row r="423" spans="1:9">
      <c r="A423" s="126">
        <v>151</v>
      </c>
      <c r="B423" s="127">
        <f>PRRAS!C435</f>
        <v>422</v>
      </c>
      <c r="C423" s="127">
        <f>PRRAS!D435</f>
        <v>0</v>
      </c>
      <c r="D423" s="127">
        <f>PRRAS!E435</f>
        <v>0</v>
      </c>
      <c r="E423" s="127"/>
      <c r="F423" s="127"/>
      <c r="G423" s="128">
        <f t="shared" si="12"/>
        <v>0</v>
      </c>
      <c r="H423" s="128">
        <f t="shared" si="13"/>
        <v>0</v>
      </c>
      <c r="I423" s="129">
        <v>0</v>
      </c>
    </row>
    <row r="424" spans="1:9">
      <c r="A424" s="126">
        <v>151</v>
      </c>
      <c r="B424" s="127">
        <f>PRRAS!C436</f>
        <v>423</v>
      </c>
      <c r="C424" s="127">
        <f>PRRAS!D436</f>
        <v>0</v>
      </c>
      <c r="D424" s="127">
        <f>PRRAS!E436</f>
        <v>0</v>
      </c>
      <c r="E424" s="127"/>
      <c r="F424" s="127"/>
      <c r="G424" s="128">
        <f t="shared" si="12"/>
        <v>0</v>
      </c>
      <c r="H424" s="128">
        <f t="shared" si="13"/>
        <v>0</v>
      </c>
      <c r="I424" s="129">
        <v>0</v>
      </c>
    </row>
    <row r="425" spans="1:9">
      <c r="A425" s="126">
        <v>151</v>
      </c>
      <c r="B425" s="127">
        <f>PRRAS!C437</f>
        <v>424</v>
      </c>
      <c r="C425" s="127">
        <f>PRRAS!D437</f>
        <v>0</v>
      </c>
      <c r="D425" s="127">
        <f>PRRAS!E437</f>
        <v>0</v>
      </c>
      <c r="E425" s="127"/>
      <c r="F425" s="127"/>
      <c r="G425" s="128">
        <f t="shared" si="12"/>
        <v>0</v>
      </c>
      <c r="H425" s="128">
        <f t="shared" si="13"/>
        <v>0</v>
      </c>
      <c r="I425" s="129">
        <v>0</v>
      </c>
    </row>
    <row r="426" spans="1:9">
      <c r="A426" s="126">
        <v>151</v>
      </c>
      <c r="B426" s="127">
        <f>PRRAS!C438</f>
        <v>425</v>
      </c>
      <c r="C426" s="127">
        <f>PRRAS!D438</f>
        <v>0</v>
      </c>
      <c r="D426" s="127">
        <f>PRRAS!E438</f>
        <v>0</v>
      </c>
      <c r="E426" s="127"/>
      <c r="F426" s="127"/>
      <c r="G426" s="128">
        <f t="shared" si="12"/>
        <v>0</v>
      </c>
      <c r="H426" s="128">
        <f t="shared" si="13"/>
        <v>0</v>
      </c>
      <c r="I426" s="129">
        <v>0</v>
      </c>
    </row>
    <row r="427" spans="1:9">
      <c r="A427" s="126">
        <v>151</v>
      </c>
      <c r="B427" s="127">
        <f>PRRAS!C439</f>
        <v>426</v>
      </c>
      <c r="C427" s="127">
        <f>PRRAS!D439</f>
        <v>0</v>
      </c>
      <c r="D427" s="127">
        <f>PRRAS!E439</f>
        <v>0</v>
      </c>
      <c r="E427" s="127"/>
      <c r="F427" s="127"/>
      <c r="G427" s="128">
        <f t="shared" si="12"/>
        <v>0</v>
      </c>
      <c r="H427" s="128">
        <f t="shared" si="13"/>
        <v>0</v>
      </c>
      <c r="I427" s="129">
        <v>0</v>
      </c>
    </row>
    <row r="428" spans="1:9">
      <c r="A428" s="126">
        <v>151</v>
      </c>
      <c r="B428" s="127">
        <f>PRRAS!C440</f>
        <v>427</v>
      </c>
      <c r="C428" s="127">
        <f>PRRAS!D440</f>
        <v>0</v>
      </c>
      <c r="D428" s="127">
        <f>PRRAS!E440</f>
        <v>0</v>
      </c>
      <c r="E428" s="127"/>
      <c r="F428" s="127"/>
      <c r="G428" s="128">
        <f t="shared" si="12"/>
        <v>0</v>
      </c>
      <c r="H428" s="128">
        <f t="shared" si="13"/>
        <v>0</v>
      </c>
      <c r="I428" s="129">
        <v>0</v>
      </c>
    </row>
    <row r="429" spans="1:9">
      <c r="A429" s="126">
        <v>151</v>
      </c>
      <c r="B429" s="127">
        <f>PRRAS!C441</f>
        <v>428</v>
      </c>
      <c r="C429" s="127">
        <f>PRRAS!D441</f>
        <v>0</v>
      </c>
      <c r="D429" s="127">
        <f>PRRAS!E441</f>
        <v>0</v>
      </c>
      <c r="E429" s="127"/>
      <c r="F429" s="127"/>
      <c r="G429" s="128">
        <f t="shared" si="12"/>
        <v>0</v>
      </c>
      <c r="H429" s="128">
        <f t="shared" si="13"/>
        <v>0</v>
      </c>
      <c r="I429" s="129">
        <v>0</v>
      </c>
    </row>
    <row r="430" spans="1:9">
      <c r="A430" s="126">
        <v>151</v>
      </c>
      <c r="B430" s="127">
        <f>PRRAS!C442</f>
        <v>429</v>
      </c>
      <c r="C430" s="127">
        <f>PRRAS!D442</f>
        <v>0</v>
      </c>
      <c r="D430" s="127">
        <f>PRRAS!E442</f>
        <v>0</v>
      </c>
      <c r="E430" s="127"/>
      <c r="F430" s="127"/>
      <c r="G430" s="128">
        <f t="shared" si="12"/>
        <v>0</v>
      </c>
      <c r="H430" s="128">
        <f t="shared" si="13"/>
        <v>0</v>
      </c>
      <c r="I430" s="129">
        <v>0</v>
      </c>
    </row>
    <row r="431" spans="1:9">
      <c r="A431" s="126">
        <v>151</v>
      </c>
      <c r="B431" s="127">
        <f>PRRAS!C443</f>
        <v>430</v>
      </c>
      <c r="C431" s="127">
        <f>PRRAS!D443</f>
        <v>0</v>
      </c>
      <c r="D431" s="127">
        <f>PRRAS!E443</f>
        <v>0</v>
      </c>
      <c r="E431" s="127"/>
      <c r="F431" s="127"/>
      <c r="G431" s="128">
        <f t="shared" si="12"/>
        <v>0</v>
      </c>
      <c r="H431" s="128">
        <f t="shared" si="13"/>
        <v>0</v>
      </c>
      <c r="I431" s="129">
        <v>0</v>
      </c>
    </row>
    <row r="432" spans="1:9">
      <c r="A432" s="126">
        <v>151</v>
      </c>
      <c r="B432" s="127">
        <f>PRRAS!C444</f>
        <v>431</v>
      </c>
      <c r="C432" s="127">
        <f>PRRAS!D444</f>
        <v>0</v>
      </c>
      <c r="D432" s="127">
        <f>PRRAS!E444</f>
        <v>0</v>
      </c>
      <c r="E432" s="127"/>
      <c r="F432" s="127"/>
      <c r="G432" s="128">
        <f t="shared" si="12"/>
        <v>0</v>
      </c>
      <c r="H432" s="128">
        <f t="shared" si="13"/>
        <v>0</v>
      </c>
      <c r="I432" s="129">
        <v>0</v>
      </c>
    </row>
    <row r="433" spans="1:9">
      <c r="A433" s="126">
        <v>151</v>
      </c>
      <c r="B433" s="127">
        <f>PRRAS!C445</f>
        <v>432</v>
      </c>
      <c r="C433" s="127">
        <f>PRRAS!D445</f>
        <v>0</v>
      </c>
      <c r="D433" s="127">
        <f>PRRAS!E445</f>
        <v>0</v>
      </c>
      <c r="E433" s="127"/>
      <c r="F433" s="127"/>
      <c r="G433" s="128">
        <f t="shared" si="12"/>
        <v>0</v>
      </c>
      <c r="H433" s="128">
        <f t="shared" si="13"/>
        <v>0</v>
      </c>
      <c r="I433" s="129">
        <v>0</v>
      </c>
    </row>
    <row r="434" spans="1:9">
      <c r="A434" s="126">
        <v>151</v>
      </c>
      <c r="B434" s="127">
        <f>PRRAS!C446</f>
        <v>433</v>
      </c>
      <c r="C434" s="127">
        <f>PRRAS!D446</f>
        <v>0</v>
      </c>
      <c r="D434" s="127">
        <f>PRRAS!E446</f>
        <v>0</v>
      </c>
      <c r="E434" s="127"/>
      <c r="F434" s="127"/>
      <c r="G434" s="128">
        <f t="shared" si="12"/>
        <v>0</v>
      </c>
      <c r="H434" s="128">
        <f t="shared" si="13"/>
        <v>0</v>
      </c>
      <c r="I434" s="129">
        <v>0</v>
      </c>
    </row>
    <row r="435" spans="1:9">
      <c r="A435" s="126">
        <v>151</v>
      </c>
      <c r="B435" s="127">
        <f>PRRAS!C447</f>
        <v>434</v>
      </c>
      <c r="C435" s="127">
        <f>PRRAS!D447</f>
        <v>0</v>
      </c>
      <c r="D435" s="127">
        <f>PRRAS!E447</f>
        <v>0</v>
      </c>
      <c r="E435" s="127"/>
      <c r="F435" s="127"/>
      <c r="G435" s="128">
        <f t="shared" si="12"/>
        <v>0</v>
      </c>
      <c r="H435" s="128">
        <f t="shared" si="13"/>
        <v>0</v>
      </c>
      <c r="I435" s="129">
        <v>0</v>
      </c>
    </row>
    <row r="436" spans="1:9">
      <c r="A436" s="126">
        <v>151</v>
      </c>
      <c r="B436" s="127">
        <f>PRRAS!C448</f>
        <v>435</v>
      </c>
      <c r="C436" s="127">
        <f>PRRAS!D448</f>
        <v>0</v>
      </c>
      <c r="D436" s="127">
        <f>PRRAS!E448</f>
        <v>0</v>
      </c>
      <c r="E436" s="127"/>
      <c r="F436" s="127"/>
      <c r="G436" s="128">
        <f t="shared" si="12"/>
        <v>0</v>
      </c>
      <c r="H436" s="128">
        <f t="shared" si="13"/>
        <v>0</v>
      </c>
      <c r="I436" s="129">
        <v>0</v>
      </c>
    </row>
    <row r="437" spans="1:9">
      <c r="A437" s="126">
        <v>151</v>
      </c>
      <c r="B437" s="127">
        <f>PRRAS!C449</f>
        <v>436</v>
      </c>
      <c r="C437" s="127">
        <f>PRRAS!D449</f>
        <v>0</v>
      </c>
      <c r="D437" s="127">
        <f>PRRAS!E449</f>
        <v>0</v>
      </c>
      <c r="E437" s="127"/>
      <c r="F437" s="127"/>
      <c r="G437" s="128">
        <f t="shared" si="12"/>
        <v>0</v>
      </c>
      <c r="H437" s="128">
        <f t="shared" si="13"/>
        <v>0</v>
      </c>
      <c r="I437" s="129">
        <v>0</v>
      </c>
    </row>
    <row r="438" spans="1:9">
      <c r="A438" s="126">
        <v>151</v>
      </c>
      <c r="B438" s="127">
        <f>PRRAS!C450</f>
        <v>437</v>
      </c>
      <c r="C438" s="127">
        <f>PRRAS!D450</f>
        <v>0</v>
      </c>
      <c r="D438" s="127">
        <f>PRRAS!E450</f>
        <v>0</v>
      </c>
      <c r="E438" s="127"/>
      <c r="F438" s="127"/>
      <c r="G438" s="128">
        <f t="shared" si="12"/>
        <v>0</v>
      </c>
      <c r="H438" s="128">
        <f t="shared" si="13"/>
        <v>0</v>
      </c>
      <c r="I438" s="129">
        <v>0</v>
      </c>
    </row>
    <row r="439" spans="1:9">
      <c r="A439" s="126">
        <v>151</v>
      </c>
      <c r="B439" s="127">
        <f>PRRAS!C451</f>
        <v>438</v>
      </c>
      <c r="C439" s="127">
        <f>PRRAS!D451</f>
        <v>0</v>
      </c>
      <c r="D439" s="127">
        <f>PRRAS!E451</f>
        <v>0</v>
      </c>
      <c r="E439" s="127"/>
      <c r="F439" s="127"/>
      <c r="G439" s="128">
        <f t="shared" si="12"/>
        <v>0</v>
      </c>
      <c r="H439" s="128">
        <f t="shared" si="13"/>
        <v>0</v>
      </c>
      <c r="I439" s="129">
        <v>0</v>
      </c>
    </row>
    <row r="440" spans="1:9">
      <c r="A440" s="126">
        <v>151</v>
      </c>
      <c r="B440" s="127">
        <f>PRRAS!C452</f>
        <v>439</v>
      </c>
      <c r="C440" s="127">
        <f>PRRAS!D452</f>
        <v>0</v>
      </c>
      <c r="D440" s="127">
        <f>PRRAS!E452</f>
        <v>0</v>
      </c>
      <c r="E440" s="127"/>
      <c r="F440" s="127"/>
      <c r="G440" s="128">
        <f t="shared" si="12"/>
        <v>0</v>
      </c>
      <c r="H440" s="128">
        <f t="shared" si="13"/>
        <v>0</v>
      </c>
      <c r="I440" s="129">
        <v>0</v>
      </c>
    </row>
    <row r="441" spans="1:9">
      <c r="A441" s="126">
        <v>151</v>
      </c>
      <c r="B441" s="127">
        <f>PRRAS!C453</f>
        <v>440</v>
      </c>
      <c r="C441" s="127">
        <f>PRRAS!D453</f>
        <v>0</v>
      </c>
      <c r="D441" s="127">
        <f>PRRAS!E453</f>
        <v>0</v>
      </c>
      <c r="E441" s="127"/>
      <c r="F441" s="127"/>
      <c r="G441" s="128">
        <f t="shared" si="12"/>
        <v>0</v>
      </c>
      <c r="H441" s="128">
        <f t="shared" si="13"/>
        <v>0</v>
      </c>
      <c r="I441" s="129">
        <v>0</v>
      </c>
    </row>
    <row r="442" spans="1:9">
      <c r="A442" s="126">
        <v>151</v>
      </c>
      <c r="B442" s="127">
        <f>PRRAS!C454</f>
        <v>441</v>
      </c>
      <c r="C442" s="127">
        <f>PRRAS!D454</f>
        <v>0</v>
      </c>
      <c r="D442" s="127">
        <f>PRRAS!E454</f>
        <v>0</v>
      </c>
      <c r="E442" s="127"/>
      <c r="F442" s="127"/>
      <c r="G442" s="128">
        <f t="shared" si="12"/>
        <v>0</v>
      </c>
      <c r="H442" s="128">
        <f t="shared" si="13"/>
        <v>0</v>
      </c>
      <c r="I442" s="129">
        <v>0</v>
      </c>
    </row>
    <row r="443" spans="1:9">
      <c r="A443" s="126">
        <v>151</v>
      </c>
      <c r="B443" s="127">
        <f>PRRAS!C455</f>
        <v>442</v>
      </c>
      <c r="C443" s="127">
        <f>PRRAS!D455</f>
        <v>0</v>
      </c>
      <c r="D443" s="127">
        <f>PRRAS!E455</f>
        <v>0</v>
      </c>
      <c r="E443" s="127"/>
      <c r="F443" s="127"/>
      <c r="G443" s="128">
        <f t="shared" si="12"/>
        <v>0</v>
      </c>
      <c r="H443" s="128">
        <f t="shared" si="13"/>
        <v>0</v>
      </c>
      <c r="I443" s="129">
        <v>0</v>
      </c>
    </row>
    <row r="444" spans="1:9">
      <c r="A444" s="126">
        <v>151</v>
      </c>
      <c r="B444" s="127">
        <f>PRRAS!C456</f>
        <v>443</v>
      </c>
      <c r="C444" s="127">
        <f>PRRAS!D456</f>
        <v>0</v>
      </c>
      <c r="D444" s="127">
        <f>PRRAS!E456</f>
        <v>0</v>
      </c>
      <c r="E444" s="127"/>
      <c r="F444" s="127"/>
      <c r="G444" s="128">
        <f t="shared" si="12"/>
        <v>0</v>
      </c>
      <c r="H444" s="128">
        <f t="shared" si="13"/>
        <v>0</v>
      </c>
      <c r="I444" s="129">
        <v>0</v>
      </c>
    </row>
    <row r="445" spans="1:9">
      <c r="A445" s="126">
        <v>151</v>
      </c>
      <c r="B445" s="127">
        <f>PRRAS!C457</f>
        <v>444</v>
      </c>
      <c r="C445" s="127">
        <f>PRRAS!D457</f>
        <v>0</v>
      </c>
      <c r="D445" s="127">
        <f>PRRAS!E457</f>
        <v>0</v>
      </c>
      <c r="E445" s="127"/>
      <c r="F445" s="127"/>
      <c r="G445" s="128">
        <f t="shared" si="12"/>
        <v>0</v>
      </c>
      <c r="H445" s="128">
        <f t="shared" si="13"/>
        <v>0</v>
      </c>
      <c r="I445" s="129">
        <v>0</v>
      </c>
    </row>
    <row r="446" spans="1:9">
      <c r="A446" s="126">
        <v>151</v>
      </c>
      <c r="B446" s="127">
        <f>PRRAS!C458</f>
        <v>445</v>
      </c>
      <c r="C446" s="127">
        <f>PRRAS!D458</f>
        <v>0</v>
      </c>
      <c r="D446" s="127">
        <f>PRRAS!E458</f>
        <v>0</v>
      </c>
      <c r="E446" s="127"/>
      <c r="F446" s="127"/>
      <c r="G446" s="128">
        <f t="shared" si="12"/>
        <v>0</v>
      </c>
      <c r="H446" s="128">
        <f t="shared" si="13"/>
        <v>0</v>
      </c>
      <c r="I446" s="129">
        <v>0</v>
      </c>
    </row>
    <row r="447" spans="1:9">
      <c r="A447" s="126">
        <v>151</v>
      </c>
      <c r="B447" s="127">
        <f>PRRAS!C459</f>
        <v>446</v>
      </c>
      <c r="C447" s="127">
        <f>PRRAS!D459</f>
        <v>0</v>
      </c>
      <c r="D447" s="127">
        <f>PRRAS!E459</f>
        <v>0</v>
      </c>
      <c r="E447" s="127"/>
      <c r="F447" s="127"/>
      <c r="G447" s="128">
        <f t="shared" si="12"/>
        <v>0</v>
      </c>
      <c r="H447" s="128">
        <f t="shared" si="13"/>
        <v>0</v>
      </c>
      <c r="I447" s="129">
        <v>0</v>
      </c>
    </row>
    <row r="448" spans="1:9">
      <c r="A448" s="126">
        <v>151</v>
      </c>
      <c r="B448" s="127">
        <f>PRRAS!C460</f>
        <v>447</v>
      </c>
      <c r="C448" s="127">
        <f>PRRAS!D460</f>
        <v>0</v>
      </c>
      <c r="D448" s="127">
        <f>PRRAS!E460</f>
        <v>0</v>
      </c>
      <c r="E448" s="127"/>
      <c r="F448" s="127"/>
      <c r="G448" s="128">
        <f t="shared" si="12"/>
        <v>0</v>
      </c>
      <c r="H448" s="128">
        <f t="shared" si="13"/>
        <v>0</v>
      </c>
      <c r="I448" s="129">
        <v>0</v>
      </c>
    </row>
    <row r="449" spans="1:9">
      <c r="A449" s="126">
        <v>151</v>
      </c>
      <c r="B449" s="127">
        <f>PRRAS!C461</f>
        <v>448</v>
      </c>
      <c r="C449" s="127">
        <f>PRRAS!D461</f>
        <v>0</v>
      </c>
      <c r="D449" s="127">
        <f>PRRAS!E461</f>
        <v>0</v>
      </c>
      <c r="E449" s="127"/>
      <c r="F449" s="127"/>
      <c r="G449" s="128">
        <f t="shared" si="12"/>
        <v>0</v>
      </c>
      <c r="H449" s="128">
        <f t="shared" si="13"/>
        <v>0</v>
      </c>
      <c r="I449" s="129">
        <v>0</v>
      </c>
    </row>
    <row r="450" spans="1:9">
      <c r="A450" s="126">
        <v>151</v>
      </c>
      <c r="B450" s="127">
        <f>PRRAS!C462</f>
        <v>449</v>
      </c>
      <c r="C450" s="127">
        <f>PRRAS!D462</f>
        <v>0</v>
      </c>
      <c r="D450" s="127">
        <f>PRRAS!E462</f>
        <v>0</v>
      </c>
      <c r="E450" s="127"/>
      <c r="F450" s="127"/>
      <c r="G450" s="128">
        <f t="shared" si="12"/>
        <v>0</v>
      </c>
      <c r="H450" s="128">
        <f t="shared" si="13"/>
        <v>0</v>
      </c>
      <c r="I450" s="129">
        <v>0</v>
      </c>
    </row>
    <row r="451" spans="1:9">
      <c r="A451" s="126">
        <v>151</v>
      </c>
      <c r="B451" s="127">
        <f>PRRAS!C463</f>
        <v>450</v>
      </c>
      <c r="C451" s="127">
        <f>PRRAS!D463</f>
        <v>0</v>
      </c>
      <c r="D451" s="127">
        <f>PRRAS!E463</f>
        <v>0</v>
      </c>
      <c r="E451" s="127"/>
      <c r="F451" s="127"/>
      <c r="G451" s="128">
        <f t="shared" si="12"/>
        <v>0</v>
      </c>
      <c r="H451" s="128">
        <f t="shared" si="13"/>
        <v>0</v>
      </c>
      <c r="I451" s="129">
        <v>0</v>
      </c>
    </row>
    <row r="452" spans="1:9">
      <c r="A452" s="126">
        <v>151</v>
      </c>
      <c r="B452" s="127">
        <f>PRRAS!C464</f>
        <v>451</v>
      </c>
      <c r="C452" s="127">
        <f>PRRAS!D464</f>
        <v>0</v>
      </c>
      <c r="D452" s="127">
        <f>PRRAS!E464</f>
        <v>0</v>
      </c>
      <c r="E452" s="127"/>
      <c r="F452" s="127"/>
      <c r="G452" s="128">
        <f t="shared" si="12"/>
        <v>0</v>
      </c>
      <c r="H452" s="128">
        <f t="shared" si="13"/>
        <v>0</v>
      </c>
      <c r="I452" s="129">
        <v>0</v>
      </c>
    </row>
    <row r="453" spans="1:9">
      <c r="A453" s="126">
        <v>151</v>
      </c>
      <c r="B453" s="127">
        <f>PRRAS!C465</f>
        <v>452</v>
      </c>
      <c r="C453" s="127">
        <f>PRRAS!D465</f>
        <v>0</v>
      </c>
      <c r="D453" s="127">
        <f>PRRAS!E465</f>
        <v>0</v>
      </c>
      <c r="E453" s="127"/>
      <c r="F453" s="127"/>
      <c r="G453" s="128">
        <f t="shared" ref="G453:G516" si="14">(B453/1000)*(C453*1+D453*2)</f>
        <v>0</v>
      </c>
      <c r="H453" s="128">
        <f t="shared" ref="H453:H516" si="15">ABS(C453-ROUND(C453,0))+ABS(D453-ROUND(D453,0))</f>
        <v>0</v>
      </c>
      <c r="I453" s="129">
        <v>0</v>
      </c>
    </row>
    <row r="454" spans="1:9">
      <c r="A454" s="126">
        <v>151</v>
      </c>
      <c r="B454" s="127">
        <f>PRRAS!C466</f>
        <v>453</v>
      </c>
      <c r="C454" s="127">
        <f>PRRAS!D466</f>
        <v>0</v>
      </c>
      <c r="D454" s="127">
        <f>PRRAS!E466</f>
        <v>0</v>
      </c>
      <c r="E454" s="127"/>
      <c r="F454" s="127"/>
      <c r="G454" s="128">
        <f t="shared" si="14"/>
        <v>0</v>
      </c>
      <c r="H454" s="128">
        <f t="shared" si="15"/>
        <v>0</v>
      </c>
      <c r="I454" s="129">
        <v>0</v>
      </c>
    </row>
    <row r="455" spans="1:9">
      <c r="A455" s="126">
        <v>151</v>
      </c>
      <c r="B455" s="127">
        <f>PRRAS!C467</f>
        <v>454</v>
      </c>
      <c r="C455" s="127">
        <f>PRRAS!D467</f>
        <v>0</v>
      </c>
      <c r="D455" s="127">
        <f>PRRAS!E467</f>
        <v>0</v>
      </c>
      <c r="E455" s="127"/>
      <c r="F455" s="127"/>
      <c r="G455" s="128">
        <f t="shared" si="14"/>
        <v>0</v>
      </c>
      <c r="H455" s="128">
        <f t="shared" si="15"/>
        <v>0</v>
      </c>
      <c r="I455" s="129">
        <v>0</v>
      </c>
    </row>
    <row r="456" spans="1:9">
      <c r="A456" s="126">
        <v>151</v>
      </c>
      <c r="B456" s="127">
        <f>PRRAS!C468</f>
        <v>455</v>
      </c>
      <c r="C456" s="127">
        <f>PRRAS!D468</f>
        <v>0</v>
      </c>
      <c r="D456" s="127">
        <f>PRRAS!E468</f>
        <v>0</v>
      </c>
      <c r="E456" s="127"/>
      <c r="F456" s="127"/>
      <c r="G456" s="128">
        <f t="shared" si="14"/>
        <v>0</v>
      </c>
      <c r="H456" s="128">
        <f t="shared" si="15"/>
        <v>0</v>
      </c>
      <c r="I456" s="129">
        <v>0</v>
      </c>
    </row>
    <row r="457" spans="1:9">
      <c r="A457" s="126">
        <v>151</v>
      </c>
      <c r="B457" s="127">
        <f>PRRAS!C469</f>
        <v>456</v>
      </c>
      <c r="C457" s="127">
        <f>PRRAS!D469</f>
        <v>0</v>
      </c>
      <c r="D457" s="127">
        <f>PRRAS!E469</f>
        <v>0</v>
      </c>
      <c r="E457" s="127"/>
      <c r="F457" s="127"/>
      <c r="G457" s="128">
        <f t="shared" si="14"/>
        <v>0</v>
      </c>
      <c r="H457" s="128">
        <f t="shared" si="15"/>
        <v>0</v>
      </c>
      <c r="I457" s="129">
        <v>0</v>
      </c>
    </row>
    <row r="458" spans="1:9">
      <c r="A458" s="126">
        <v>151</v>
      </c>
      <c r="B458" s="127">
        <f>PRRAS!C470</f>
        <v>457</v>
      </c>
      <c r="C458" s="127">
        <f>PRRAS!D470</f>
        <v>0</v>
      </c>
      <c r="D458" s="127">
        <f>PRRAS!E470</f>
        <v>0</v>
      </c>
      <c r="E458" s="127"/>
      <c r="F458" s="127"/>
      <c r="G458" s="128">
        <f t="shared" si="14"/>
        <v>0</v>
      </c>
      <c r="H458" s="128">
        <f t="shared" si="15"/>
        <v>0</v>
      </c>
      <c r="I458" s="129">
        <v>0</v>
      </c>
    </row>
    <row r="459" spans="1:9">
      <c r="A459" s="126">
        <v>151</v>
      </c>
      <c r="B459" s="127">
        <f>PRRAS!C471</f>
        <v>458</v>
      </c>
      <c r="C459" s="127">
        <f>PRRAS!D471</f>
        <v>0</v>
      </c>
      <c r="D459" s="127">
        <f>PRRAS!E471</f>
        <v>0</v>
      </c>
      <c r="E459" s="127"/>
      <c r="F459" s="127"/>
      <c r="G459" s="128">
        <f t="shared" si="14"/>
        <v>0</v>
      </c>
      <c r="H459" s="128">
        <f t="shared" si="15"/>
        <v>0</v>
      </c>
      <c r="I459" s="129">
        <v>0</v>
      </c>
    </row>
    <row r="460" spans="1:9">
      <c r="A460" s="126">
        <v>151</v>
      </c>
      <c r="B460" s="127">
        <f>PRRAS!C472</f>
        <v>459</v>
      </c>
      <c r="C460" s="127">
        <f>PRRAS!D472</f>
        <v>0</v>
      </c>
      <c r="D460" s="127">
        <f>PRRAS!E472</f>
        <v>0</v>
      </c>
      <c r="E460" s="127"/>
      <c r="F460" s="127"/>
      <c r="G460" s="128">
        <f t="shared" si="14"/>
        <v>0</v>
      </c>
      <c r="H460" s="128">
        <f t="shared" si="15"/>
        <v>0</v>
      </c>
      <c r="I460" s="129">
        <v>0</v>
      </c>
    </row>
    <row r="461" spans="1:9">
      <c r="A461" s="126">
        <v>151</v>
      </c>
      <c r="B461" s="127">
        <f>PRRAS!C473</f>
        <v>460</v>
      </c>
      <c r="C461" s="127">
        <f>PRRAS!D473</f>
        <v>0</v>
      </c>
      <c r="D461" s="127">
        <f>PRRAS!E473</f>
        <v>0</v>
      </c>
      <c r="E461" s="127"/>
      <c r="F461" s="127"/>
      <c r="G461" s="128">
        <f t="shared" si="14"/>
        <v>0</v>
      </c>
      <c r="H461" s="128">
        <f t="shared" si="15"/>
        <v>0</v>
      </c>
      <c r="I461" s="129">
        <v>0</v>
      </c>
    </row>
    <row r="462" spans="1:9">
      <c r="A462" s="126">
        <v>151</v>
      </c>
      <c r="B462" s="127">
        <f>PRRAS!C474</f>
        <v>461</v>
      </c>
      <c r="C462" s="127">
        <f>PRRAS!D474</f>
        <v>0</v>
      </c>
      <c r="D462" s="127">
        <f>PRRAS!E474</f>
        <v>0</v>
      </c>
      <c r="E462" s="127"/>
      <c r="F462" s="127"/>
      <c r="G462" s="128">
        <f t="shared" si="14"/>
        <v>0</v>
      </c>
      <c r="H462" s="128">
        <f t="shared" si="15"/>
        <v>0</v>
      </c>
      <c r="I462" s="129">
        <v>0</v>
      </c>
    </row>
    <row r="463" spans="1:9">
      <c r="A463" s="126">
        <v>151</v>
      </c>
      <c r="B463" s="127">
        <f>PRRAS!C475</f>
        <v>462</v>
      </c>
      <c r="C463" s="127">
        <f>PRRAS!D475</f>
        <v>0</v>
      </c>
      <c r="D463" s="127">
        <f>PRRAS!E475</f>
        <v>0</v>
      </c>
      <c r="E463" s="127"/>
      <c r="F463" s="127"/>
      <c r="G463" s="128">
        <f t="shared" si="14"/>
        <v>0</v>
      </c>
      <c r="H463" s="128">
        <f t="shared" si="15"/>
        <v>0</v>
      </c>
      <c r="I463" s="129">
        <v>0</v>
      </c>
    </row>
    <row r="464" spans="1:9">
      <c r="A464" s="126">
        <v>151</v>
      </c>
      <c r="B464" s="127">
        <f>PRRAS!C476</f>
        <v>463</v>
      </c>
      <c r="C464" s="127">
        <f>PRRAS!D476</f>
        <v>0</v>
      </c>
      <c r="D464" s="127">
        <f>PRRAS!E476</f>
        <v>0</v>
      </c>
      <c r="E464" s="127"/>
      <c r="F464" s="127"/>
      <c r="G464" s="128">
        <f t="shared" si="14"/>
        <v>0</v>
      </c>
      <c r="H464" s="128">
        <f t="shared" si="15"/>
        <v>0</v>
      </c>
      <c r="I464" s="129">
        <v>0</v>
      </c>
    </row>
    <row r="465" spans="1:9">
      <c r="A465" s="126">
        <v>151</v>
      </c>
      <c r="B465" s="127">
        <f>PRRAS!C477</f>
        <v>464</v>
      </c>
      <c r="C465" s="127">
        <f>PRRAS!D477</f>
        <v>0</v>
      </c>
      <c r="D465" s="127">
        <f>PRRAS!E477</f>
        <v>0</v>
      </c>
      <c r="E465" s="127"/>
      <c r="F465" s="127"/>
      <c r="G465" s="128">
        <f t="shared" si="14"/>
        <v>0</v>
      </c>
      <c r="H465" s="128">
        <f t="shared" si="15"/>
        <v>0</v>
      </c>
      <c r="I465" s="129">
        <v>0</v>
      </c>
    </row>
    <row r="466" spans="1:9">
      <c r="A466" s="126">
        <v>151</v>
      </c>
      <c r="B466" s="127">
        <f>PRRAS!C478</f>
        <v>465</v>
      </c>
      <c r="C466" s="127">
        <f>PRRAS!D478</f>
        <v>0</v>
      </c>
      <c r="D466" s="127">
        <f>PRRAS!E478</f>
        <v>0</v>
      </c>
      <c r="E466" s="127"/>
      <c r="F466" s="127"/>
      <c r="G466" s="128">
        <f t="shared" si="14"/>
        <v>0</v>
      </c>
      <c r="H466" s="128">
        <f t="shared" si="15"/>
        <v>0</v>
      </c>
      <c r="I466" s="129">
        <v>0</v>
      </c>
    </row>
    <row r="467" spans="1:9">
      <c r="A467" s="126">
        <v>151</v>
      </c>
      <c r="B467" s="127">
        <f>PRRAS!C479</f>
        <v>466</v>
      </c>
      <c r="C467" s="127">
        <f>PRRAS!D479</f>
        <v>0</v>
      </c>
      <c r="D467" s="127">
        <f>PRRAS!E479</f>
        <v>0</v>
      </c>
      <c r="E467" s="127"/>
      <c r="F467" s="127"/>
      <c r="G467" s="128">
        <f t="shared" si="14"/>
        <v>0</v>
      </c>
      <c r="H467" s="128">
        <f t="shared" si="15"/>
        <v>0</v>
      </c>
      <c r="I467" s="129">
        <v>0</v>
      </c>
    </row>
    <row r="468" spans="1:9">
      <c r="A468" s="126">
        <v>151</v>
      </c>
      <c r="B468" s="127">
        <f>PRRAS!C480</f>
        <v>467</v>
      </c>
      <c r="C468" s="127">
        <f>PRRAS!D480</f>
        <v>0</v>
      </c>
      <c r="D468" s="127">
        <f>PRRAS!E480</f>
        <v>0</v>
      </c>
      <c r="E468" s="127"/>
      <c r="F468" s="127"/>
      <c r="G468" s="128">
        <f t="shared" si="14"/>
        <v>0</v>
      </c>
      <c r="H468" s="128">
        <f t="shared" si="15"/>
        <v>0</v>
      </c>
      <c r="I468" s="129">
        <v>0</v>
      </c>
    </row>
    <row r="469" spans="1:9">
      <c r="A469" s="126">
        <v>151</v>
      </c>
      <c r="B469" s="127">
        <f>PRRAS!C481</f>
        <v>468</v>
      </c>
      <c r="C469" s="127">
        <f>PRRAS!D481</f>
        <v>0</v>
      </c>
      <c r="D469" s="127">
        <f>PRRAS!E481</f>
        <v>0</v>
      </c>
      <c r="E469" s="127"/>
      <c r="F469" s="127"/>
      <c r="G469" s="128">
        <f t="shared" si="14"/>
        <v>0</v>
      </c>
      <c r="H469" s="128">
        <f t="shared" si="15"/>
        <v>0</v>
      </c>
      <c r="I469" s="129">
        <v>0</v>
      </c>
    </row>
    <row r="470" spans="1:9">
      <c r="A470" s="126">
        <v>151</v>
      </c>
      <c r="B470" s="127">
        <f>PRRAS!C482</f>
        <v>469</v>
      </c>
      <c r="C470" s="127">
        <f>PRRAS!D482</f>
        <v>0</v>
      </c>
      <c r="D470" s="127">
        <f>PRRAS!E482</f>
        <v>0</v>
      </c>
      <c r="E470" s="127"/>
      <c r="F470" s="127"/>
      <c r="G470" s="128">
        <f t="shared" si="14"/>
        <v>0</v>
      </c>
      <c r="H470" s="128">
        <f t="shared" si="15"/>
        <v>0</v>
      </c>
      <c r="I470" s="129">
        <v>0</v>
      </c>
    </row>
    <row r="471" spans="1:9">
      <c r="A471" s="126">
        <v>151</v>
      </c>
      <c r="B471" s="127">
        <f>PRRAS!C483</f>
        <v>470</v>
      </c>
      <c r="C471" s="127">
        <f>PRRAS!D483</f>
        <v>0</v>
      </c>
      <c r="D471" s="127">
        <f>PRRAS!E483</f>
        <v>0</v>
      </c>
      <c r="E471" s="127"/>
      <c r="F471" s="127"/>
      <c r="G471" s="128">
        <f t="shared" si="14"/>
        <v>0</v>
      </c>
      <c r="H471" s="128">
        <f t="shared" si="15"/>
        <v>0</v>
      </c>
      <c r="I471" s="129">
        <v>0</v>
      </c>
    </row>
    <row r="472" spans="1:9">
      <c r="A472" s="126">
        <v>151</v>
      </c>
      <c r="B472" s="127">
        <f>PRRAS!C484</f>
        <v>471</v>
      </c>
      <c r="C472" s="127">
        <f>PRRAS!D484</f>
        <v>0</v>
      </c>
      <c r="D472" s="127">
        <f>PRRAS!E484</f>
        <v>0</v>
      </c>
      <c r="E472" s="127"/>
      <c r="F472" s="127"/>
      <c r="G472" s="128">
        <f t="shared" si="14"/>
        <v>0</v>
      </c>
      <c r="H472" s="128">
        <f t="shared" si="15"/>
        <v>0</v>
      </c>
      <c r="I472" s="129">
        <v>0</v>
      </c>
    </row>
    <row r="473" spans="1:9">
      <c r="A473" s="126">
        <v>151</v>
      </c>
      <c r="B473" s="127">
        <f>PRRAS!C485</f>
        <v>472</v>
      </c>
      <c r="C473" s="127">
        <f>PRRAS!D485</f>
        <v>0</v>
      </c>
      <c r="D473" s="127">
        <f>PRRAS!E485</f>
        <v>0</v>
      </c>
      <c r="E473" s="127"/>
      <c r="F473" s="127"/>
      <c r="G473" s="128">
        <f t="shared" si="14"/>
        <v>0</v>
      </c>
      <c r="H473" s="128">
        <f t="shared" si="15"/>
        <v>0</v>
      </c>
      <c r="I473" s="129">
        <v>0</v>
      </c>
    </row>
    <row r="474" spans="1:9">
      <c r="A474" s="126">
        <v>151</v>
      </c>
      <c r="B474" s="127">
        <f>PRRAS!C486</f>
        <v>473</v>
      </c>
      <c r="C474" s="127">
        <f>PRRAS!D486</f>
        <v>0</v>
      </c>
      <c r="D474" s="127">
        <f>PRRAS!E486</f>
        <v>0</v>
      </c>
      <c r="E474" s="127"/>
      <c r="F474" s="127"/>
      <c r="G474" s="128">
        <f t="shared" si="14"/>
        <v>0</v>
      </c>
      <c r="H474" s="128">
        <f t="shared" si="15"/>
        <v>0</v>
      </c>
      <c r="I474" s="129">
        <v>0</v>
      </c>
    </row>
    <row r="475" spans="1:9">
      <c r="A475" s="126">
        <v>151</v>
      </c>
      <c r="B475" s="127">
        <f>PRRAS!C487</f>
        <v>474</v>
      </c>
      <c r="C475" s="127">
        <f>PRRAS!D487</f>
        <v>0</v>
      </c>
      <c r="D475" s="127">
        <f>PRRAS!E487</f>
        <v>0</v>
      </c>
      <c r="E475" s="127"/>
      <c r="F475" s="127"/>
      <c r="G475" s="128">
        <f t="shared" si="14"/>
        <v>0</v>
      </c>
      <c r="H475" s="128">
        <f t="shared" si="15"/>
        <v>0</v>
      </c>
      <c r="I475" s="129">
        <v>0</v>
      </c>
    </row>
    <row r="476" spans="1:9">
      <c r="A476" s="126">
        <v>151</v>
      </c>
      <c r="B476" s="127">
        <f>PRRAS!C488</f>
        <v>475</v>
      </c>
      <c r="C476" s="127">
        <f>PRRAS!D488</f>
        <v>0</v>
      </c>
      <c r="D476" s="127">
        <f>PRRAS!E488</f>
        <v>0</v>
      </c>
      <c r="E476" s="127"/>
      <c r="F476" s="127"/>
      <c r="G476" s="128">
        <f t="shared" si="14"/>
        <v>0</v>
      </c>
      <c r="H476" s="128">
        <f t="shared" si="15"/>
        <v>0</v>
      </c>
      <c r="I476" s="129">
        <v>0</v>
      </c>
    </row>
    <row r="477" spans="1:9">
      <c r="A477" s="126">
        <v>151</v>
      </c>
      <c r="B477" s="127">
        <f>PRRAS!C489</f>
        <v>476</v>
      </c>
      <c r="C477" s="127">
        <f>PRRAS!D489</f>
        <v>0</v>
      </c>
      <c r="D477" s="127">
        <f>PRRAS!E489</f>
        <v>0</v>
      </c>
      <c r="E477" s="127"/>
      <c r="F477" s="127"/>
      <c r="G477" s="128">
        <f t="shared" si="14"/>
        <v>0</v>
      </c>
      <c r="H477" s="128">
        <f t="shared" si="15"/>
        <v>0</v>
      </c>
      <c r="I477" s="129">
        <v>0</v>
      </c>
    </row>
    <row r="478" spans="1:9">
      <c r="A478" s="126">
        <v>151</v>
      </c>
      <c r="B478" s="127">
        <f>PRRAS!C490</f>
        <v>477</v>
      </c>
      <c r="C478" s="127">
        <f>PRRAS!D490</f>
        <v>0</v>
      </c>
      <c r="D478" s="127">
        <f>PRRAS!E490</f>
        <v>0</v>
      </c>
      <c r="E478" s="127"/>
      <c r="F478" s="127"/>
      <c r="G478" s="128">
        <f t="shared" si="14"/>
        <v>0</v>
      </c>
      <c r="H478" s="128">
        <f t="shared" si="15"/>
        <v>0</v>
      </c>
      <c r="I478" s="129">
        <v>0</v>
      </c>
    </row>
    <row r="479" spans="1:9">
      <c r="A479" s="126">
        <v>151</v>
      </c>
      <c r="B479" s="127">
        <f>PRRAS!C491</f>
        <v>478</v>
      </c>
      <c r="C479" s="127">
        <f>PRRAS!D491</f>
        <v>0</v>
      </c>
      <c r="D479" s="127">
        <f>PRRAS!E491</f>
        <v>0</v>
      </c>
      <c r="E479" s="127"/>
      <c r="F479" s="127"/>
      <c r="G479" s="128">
        <f t="shared" si="14"/>
        <v>0</v>
      </c>
      <c r="H479" s="128">
        <f t="shared" si="15"/>
        <v>0</v>
      </c>
      <c r="I479" s="129">
        <v>0</v>
      </c>
    </row>
    <row r="480" spans="1:9">
      <c r="A480" s="126">
        <v>151</v>
      </c>
      <c r="B480" s="127">
        <f>PRRAS!C492</f>
        <v>479</v>
      </c>
      <c r="C480" s="127">
        <f>PRRAS!D492</f>
        <v>0</v>
      </c>
      <c r="D480" s="127">
        <f>PRRAS!E492</f>
        <v>0</v>
      </c>
      <c r="E480" s="127"/>
      <c r="F480" s="127"/>
      <c r="G480" s="128">
        <f t="shared" si="14"/>
        <v>0</v>
      </c>
      <c r="H480" s="128">
        <f t="shared" si="15"/>
        <v>0</v>
      </c>
      <c r="I480" s="129">
        <v>0</v>
      </c>
    </row>
    <row r="481" spans="1:9">
      <c r="A481" s="126">
        <v>151</v>
      </c>
      <c r="B481" s="127">
        <f>PRRAS!C493</f>
        <v>480</v>
      </c>
      <c r="C481" s="127">
        <f>PRRAS!D493</f>
        <v>0</v>
      </c>
      <c r="D481" s="127">
        <f>PRRAS!E493</f>
        <v>0</v>
      </c>
      <c r="E481" s="127"/>
      <c r="F481" s="127"/>
      <c r="G481" s="128">
        <f t="shared" si="14"/>
        <v>0</v>
      </c>
      <c r="H481" s="128">
        <f t="shared" si="15"/>
        <v>0</v>
      </c>
      <c r="I481" s="129">
        <v>0</v>
      </c>
    </row>
    <row r="482" spans="1:9">
      <c r="A482" s="126">
        <v>151</v>
      </c>
      <c r="B482" s="127">
        <f>PRRAS!C494</f>
        <v>481</v>
      </c>
      <c r="C482" s="127">
        <f>PRRAS!D494</f>
        <v>0</v>
      </c>
      <c r="D482" s="127">
        <f>PRRAS!E494</f>
        <v>0</v>
      </c>
      <c r="E482" s="127"/>
      <c r="F482" s="127"/>
      <c r="G482" s="128">
        <f t="shared" si="14"/>
        <v>0</v>
      </c>
      <c r="H482" s="128">
        <f t="shared" si="15"/>
        <v>0</v>
      </c>
      <c r="I482" s="129">
        <v>0</v>
      </c>
    </row>
    <row r="483" spans="1:9">
      <c r="A483" s="126">
        <v>151</v>
      </c>
      <c r="B483" s="127">
        <f>PRRAS!C495</f>
        <v>482</v>
      </c>
      <c r="C483" s="127">
        <f>PRRAS!D495</f>
        <v>0</v>
      </c>
      <c r="D483" s="127">
        <f>PRRAS!E495</f>
        <v>0</v>
      </c>
      <c r="E483" s="127"/>
      <c r="F483" s="127"/>
      <c r="G483" s="128">
        <f t="shared" si="14"/>
        <v>0</v>
      </c>
      <c r="H483" s="128">
        <f t="shared" si="15"/>
        <v>0</v>
      </c>
      <c r="I483" s="129">
        <v>0</v>
      </c>
    </row>
    <row r="484" spans="1:9">
      <c r="A484" s="126">
        <v>151</v>
      </c>
      <c r="B484" s="127">
        <f>PRRAS!C496</f>
        <v>483</v>
      </c>
      <c r="C484" s="127">
        <f>PRRAS!D496</f>
        <v>0</v>
      </c>
      <c r="D484" s="127">
        <f>PRRAS!E496</f>
        <v>0</v>
      </c>
      <c r="E484" s="127"/>
      <c r="F484" s="127"/>
      <c r="G484" s="128">
        <f t="shared" si="14"/>
        <v>0</v>
      </c>
      <c r="H484" s="128">
        <f t="shared" si="15"/>
        <v>0</v>
      </c>
      <c r="I484" s="129">
        <v>0</v>
      </c>
    </row>
    <row r="485" spans="1:9">
      <c r="A485" s="126">
        <v>151</v>
      </c>
      <c r="B485" s="127">
        <f>PRRAS!C497</f>
        <v>484</v>
      </c>
      <c r="C485" s="127">
        <f>PRRAS!D497</f>
        <v>0</v>
      </c>
      <c r="D485" s="127">
        <f>PRRAS!E497</f>
        <v>0</v>
      </c>
      <c r="E485" s="127"/>
      <c r="F485" s="127"/>
      <c r="G485" s="128">
        <f t="shared" si="14"/>
        <v>0</v>
      </c>
      <c r="H485" s="128">
        <f t="shared" si="15"/>
        <v>0</v>
      </c>
      <c r="I485" s="129">
        <v>0</v>
      </c>
    </row>
    <row r="486" spans="1:9">
      <c r="A486" s="126">
        <v>151</v>
      </c>
      <c r="B486" s="127">
        <f>PRRAS!C498</f>
        <v>485</v>
      </c>
      <c r="C486" s="127">
        <f>PRRAS!D498</f>
        <v>0</v>
      </c>
      <c r="D486" s="127">
        <f>PRRAS!E498</f>
        <v>0</v>
      </c>
      <c r="E486" s="127"/>
      <c r="F486" s="127"/>
      <c r="G486" s="128">
        <f t="shared" si="14"/>
        <v>0</v>
      </c>
      <c r="H486" s="128">
        <f t="shared" si="15"/>
        <v>0</v>
      </c>
      <c r="I486" s="129">
        <v>0</v>
      </c>
    </row>
    <row r="487" spans="1:9">
      <c r="A487" s="126">
        <v>151</v>
      </c>
      <c r="B487" s="127">
        <f>PRRAS!C499</f>
        <v>486</v>
      </c>
      <c r="C487" s="127">
        <f>PRRAS!D499</f>
        <v>0</v>
      </c>
      <c r="D487" s="127">
        <f>PRRAS!E499</f>
        <v>0</v>
      </c>
      <c r="E487" s="127"/>
      <c r="F487" s="127"/>
      <c r="G487" s="128">
        <f t="shared" si="14"/>
        <v>0</v>
      </c>
      <c r="H487" s="128">
        <f t="shared" si="15"/>
        <v>0</v>
      </c>
      <c r="I487" s="129">
        <v>0</v>
      </c>
    </row>
    <row r="488" spans="1:9">
      <c r="A488" s="126">
        <v>151</v>
      </c>
      <c r="B488" s="127">
        <f>PRRAS!C500</f>
        <v>487</v>
      </c>
      <c r="C488" s="127">
        <f>PRRAS!D500</f>
        <v>0</v>
      </c>
      <c r="D488" s="127">
        <f>PRRAS!E500</f>
        <v>0</v>
      </c>
      <c r="E488" s="127"/>
      <c r="F488" s="127"/>
      <c r="G488" s="128">
        <f t="shared" si="14"/>
        <v>0</v>
      </c>
      <c r="H488" s="128">
        <f t="shared" si="15"/>
        <v>0</v>
      </c>
      <c r="I488" s="129">
        <v>0</v>
      </c>
    </row>
    <row r="489" spans="1:9">
      <c r="A489" s="126">
        <v>151</v>
      </c>
      <c r="B489" s="127">
        <f>PRRAS!C501</f>
        <v>488</v>
      </c>
      <c r="C489" s="127">
        <f>PRRAS!D501</f>
        <v>0</v>
      </c>
      <c r="D489" s="127">
        <f>PRRAS!E501</f>
        <v>0</v>
      </c>
      <c r="E489" s="127"/>
      <c r="F489" s="127"/>
      <c r="G489" s="128">
        <f t="shared" si="14"/>
        <v>0</v>
      </c>
      <c r="H489" s="128">
        <f t="shared" si="15"/>
        <v>0</v>
      </c>
      <c r="I489" s="129">
        <v>0</v>
      </c>
    </row>
    <row r="490" spans="1:9">
      <c r="A490" s="126">
        <v>151</v>
      </c>
      <c r="B490" s="127">
        <f>PRRAS!C502</f>
        <v>489</v>
      </c>
      <c r="C490" s="127">
        <f>PRRAS!D502</f>
        <v>0</v>
      </c>
      <c r="D490" s="127">
        <f>PRRAS!E502</f>
        <v>0</v>
      </c>
      <c r="E490" s="127"/>
      <c r="F490" s="127"/>
      <c r="G490" s="128">
        <f t="shared" si="14"/>
        <v>0</v>
      </c>
      <c r="H490" s="128">
        <f t="shared" si="15"/>
        <v>0</v>
      </c>
      <c r="I490" s="129">
        <v>0</v>
      </c>
    </row>
    <row r="491" spans="1:9">
      <c r="A491" s="126">
        <v>151</v>
      </c>
      <c r="B491" s="127">
        <f>PRRAS!C503</f>
        <v>490</v>
      </c>
      <c r="C491" s="127">
        <f>PRRAS!D503</f>
        <v>0</v>
      </c>
      <c r="D491" s="127">
        <f>PRRAS!E503</f>
        <v>0</v>
      </c>
      <c r="E491" s="127"/>
      <c r="F491" s="127"/>
      <c r="G491" s="128">
        <f t="shared" si="14"/>
        <v>0</v>
      </c>
      <c r="H491" s="128">
        <f t="shared" si="15"/>
        <v>0</v>
      </c>
      <c r="I491" s="129">
        <v>0</v>
      </c>
    </row>
    <row r="492" spans="1:9">
      <c r="A492" s="126">
        <v>151</v>
      </c>
      <c r="B492" s="127">
        <f>PRRAS!C504</f>
        <v>491</v>
      </c>
      <c r="C492" s="127">
        <f>PRRAS!D504</f>
        <v>0</v>
      </c>
      <c r="D492" s="127">
        <f>PRRAS!E504</f>
        <v>0</v>
      </c>
      <c r="E492" s="127"/>
      <c r="F492" s="127"/>
      <c r="G492" s="128">
        <f t="shared" si="14"/>
        <v>0</v>
      </c>
      <c r="H492" s="128">
        <f t="shared" si="15"/>
        <v>0</v>
      </c>
      <c r="I492" s="129">
        <v>0</v>
      </c>
    </row>
    <row r="493" spans="1:9">
      <c r="A493" s="126">
        <v>151</v>
      </c>
      <c r="B493" s="127">
        <f>PRRAS!C505</f>
        <v>492</v>
      </c>
      <c r="C493" s="127">
        <f>PRRAS!D505</f>
        <v>0</v>
      </c>
      <c r="D493" s="127">
        <f>PRRAS!E505</f>
        <v>0</v>
      </c>
      <c r="E493" s="127"/>
      <c r="F493" s="127"/>
      <c r="G493" s="128">
        <f t="shared" si="14"/>
        <v>0</v>
      </c>
      <c r="H493" s="128">
        <f t="shared" si="15"/>
        <v>0</v>
      </c>
      <c r="I493" s="129">
        <v>0</v>
      </c>
    </row>
    <row r="494" spans="1:9">
      <c r="A494" s="126">
        <v>151</v>
      </c>
      <c r="B494" s="127">
        <f>PRRAS!C506</f>
        <v>493</v>
      </c>
      <c r="C494" s="127">
        <f>PRRAS!D506</f>
        <v>0</v>
      </c>
      <c r="D494" s="127">
        <f>PRRAS!E506</f>
        <v>0</v>
      </c>
      <c r="E494" s="127"/>
      <c r="F494" s="127"/>
      <c r="G494" s="128">
        <f t="shared" si="14"/>
        <v>0</v>
      </c>
      <c r="H494" s="128">
        <f t="shared" si="15"/>
        <v>0</v>
      </c>
      <c r="I494" s="129">
        <v>0</v>
      </c>
    </row>
    <row r="495" spans="1:9">
      <c r="A495" s="126">
        <v>151</v>
      </c>
      <c r="B495" s="127">
        <f>PRRAS!C507</f>
        <v>494</v>
      </c>
      <c r="C495" s="127">
        <f>PRRAS!D507</f>
        <v>0</v>
      </c>
      <c r="D495" s="127">
        <f>PRRAS!E507</f>
        <v>0</v>
      </c>
      <c r="E495" s="127"/>
      <c r="F495" s="127"/>
      <c r="G495" s="128">
        <f t="shared" si="14"/>
        <v>0</v>
      </c>
      <c r="H495" s="128">
        <f t="shared" si="15"/>
        <v>0</v>
      </c>
      <c r="I495" s="129">
        <v>0</v>
      </c>
    </row>
    <row r="496" spans="1:9">
      <c r="A496" s="126">
        <v>151</v>
      </c>
      <c r="B496" s="127">
        <f>PRRAS!C508</f>
        <v>495</v>
      </c>
      <c r="C496" s="127">
        <f>PRRAS!D508</f>
        <v>0</v>
      </c>
      <c r="D496" s="127">
        <f>PRRAS!E508</f>
        <v>0</v>
      </c>
      <c r="E496" s="127"/>
      <c r="F496" s="127"/>
      <c r="G496" s="128">
        <f t="shared" si="14"/>
        <v>0</v>
      </c>
      <c r="H496" s="128">
        <f t="shared" si="15"/>
        <v>0</v>
      </c>
      <c r="I496" s="129">
        <v>0</v>
      </c>
    </row>
    <row r="497" spans="1:9">
      <c r="A497" s="126">
        <v>151</v>
      </c>
      <c r="B497" s="127">
        <f>PRRAS!C509</f>
        <v>496</v>
      </c>
      <c r="C497" s="127">
        <f>PRRAS!D509</f>
        <v>0</v>
      </c>
      <c r="D497" s="127">
        <f>PRRAS!E509</f>
        <v>0</v>
      </c>
      <c r="E497" s="127"/>
      <c r="F497" s="127"/>
      <c r="G497" s="128">
        <f t="shared" si="14"/>
        <v>0</v>
      </c>
      <c r="H497" s="128">
        <f t="shared" si="15"/>
        <v>0</v>
      </c>
      <c r="I497" s="129">
        <v>0</v>
      </c>
    </row>
    <row r="498" spans="1:9">
      <c r="A498" s="126">
        <v>151</v>
      </c>
      <c r="B498" s="127">
        <f>PRRAS!C510</f>
        <v>497</v>
      </c>
      <c r="C498" s="127">
        <f>PRRAS!D510</f>
        <v>0</v>
      </c>
      <c r="D498" s="127">
        <f>PRRAS!E510</f>
        <v>0</v>
      </c>
      <c r="E498" s="127"/>
      <c r="F498" s="127"/>
      <c r="G498" s="128">
        <f t="shared" si="14"/>
        <v>0</v>
      </c>
      <c r="H498" s="128">
        <f t="shared" si="15"/>
        <v>0</v>
      </c>
      <c r="I498" s="129">
        <v>0</v>
      </c>
    </row>
    <row r="499" spans="1:9">
      <c r="A499" s="126">
        <v>151</v>
      </c>
      <c r="B499" s="127">
        <f>PRRAS!C511</f>
        <v>498</v>
      </c>
      <c r="C499" s="127">
        <f>PRRAS!D511</f>
        <v>0</v>
      </c>
      <c r="D499" s="127">
        <f>PRRAS!E511</f>
        <v>0</v>
      </c>
      <c r="E499" s="127"/>
      <c r="F499" s="127"/>
      <c r="G499" s="128">
        <f t="shared" si="14"/>
        <v>0</v>
      </c>
      <c r="H499" s="128">
        <f t="shared" si="15"/>
        <v>0</v>
      </c>
      <c r="I499" s="129">
        <v>0</v>
      </c>
    </row>
    <row r="500" spans="1:9">
      <c r="A500" s="126">
        <v>151</v>
      </c>
      <c r="B500" s="127">
        <f>PRRAS!C512</f>
        <v>499</v>
      </c>
      <c r="C500" s="127">
        <f>PRRAS!D512</f>
        <v>0</v>
      </c>
      <c r="D500" s="127">
        <f>PRRAS!E512</f>
        <v>0</v>
      </c>
      <c r="E500" s="127"/>
      <c r="F500" s="127"/>
      <c r="G500" s="128">
        <f t="shared" si="14"/>
        <v>0</v>
      </c>
      <c r="H500" s="128">
        <f t="shared" si="15"/>
        <v>0</v>
      </c>
      <c r="I500" s="129">
        <v>0</v>
      </c>
    </row>
    <row r="501" spans="1:9">
      <c r="A501" s="126">
        <v>151</v>
      </c>
      <c r="B501" s="127">
        <f>PRRAS!C513</f>
        <v>500</v>
      </c>
      <c r="C501" s="127">
        <f>PRRAS!D513</f>
        <v>0</v>
      </c>
      <c r="D501" s="127">
        <f>PRRAS!E513</f>
        <v>0</v>
      </c>
      <c r="E501" s="127"/>
      <c r="F501" s="127"/>
      <c r="G501" s="128">
        <f t="shared" si="14"/>
        <v>0</v>
      </c>
      <c r="H501" s="128">
        <f t="shared" si="15"/>
        <v>0</v>
      </c>
      <c r="I501" s="129">
        <v>0</v>
      </c>
    </row>
    <row r="502" spans="1:9">
      <c r="A502" s="126">
        <v>151</v>
      </c>
      <c r="B502" s="127">
        <f>PRRAS!C514</f>
        <v>501</v>
      </c>
      <c r="C502" s="127">
        <f>PRRAS!D514</f>
        <v>0</v>
      </c>
      <c r="D502" s="127">
        <f>PRRAS!E514</f>
        <v>0</v>
      </c>
      <c r="E502" s="127"/>
      <c r="F502" s="127"/>
      <c r="G502" s="128">
        <f t="shared" si="14"/>
        <v>0</v>
      </c>
      <c r="H502" s="128">
        <f t="shared" si="15"/>
        <v>0</v>
      </c>
      <c r="I502" s="129">
        <v>0</v>
      </c>
    </row>
    <row r="503" spans="1:9">
      <c r="A503" s="126">
        <v>151</v>
      </c>
      <c r="B503" s="127">
        <f>PRRAS!C515</f>
        <v>502</v>
      </c>
      <c r="C503" s="127">
        <f>PRRAS!D515</f>
        <v>0</v>
      </c>
      <c r="D503" s="127">
        <f>PRRAS!E515</f>
        <v>0</v>
      </c>
      <c r="E503" s="127"/>
      <c r="F503" s="127"/>
      <c r="G503" s="128">
        <f t="shared" si="14"/>
        <v>0</v>
      </c>
      <c r="H503" s="128">
        <f t="shared" si="15"/>
        <v>0</v>
      </c>
      <c r="I503" s="129">
        <v>0</v>
      </c>
    </row>
    <row r="504" spans="1:9">
      <c r="A504" s="126">
        <v>151</v>
      </c>
      <c r="B504" s="127">
        <f>PRRAS!C516</f>
        <v>503</v>
      </c>
      <c r="C504" s="127">
        <f>PRRAS!D516</f>
        <v>0</v>
      </c>
      <c r="D504" s="127">
        <f>PRRAS!E516</f>
        <v>0</v>
      </c>
      <c r="E504" s="127"/>
      <c r="F504" s="127"/>
      <c r="G504" s="128">
        <f t="shared" si="14"/>
        <v>0</v>
      </c>
      <c r="H504" s="128">
        <f t="shared" si="15"/>
        <v>0</v>
      </c>
      <c r="I504" s="129">
        <v>0</v>
      </c>
    </row>
    <row r="505" spans="1:9">
      <c r="A505" s="126">
        <v>151</v>
      </c>
      <c r="B505" s="127">
        <f>PRRAS!C517</f>
        <v>504</v>
      </c>
      <c r="C505" s="127">
        <f>PRRAS!D517</f>
        <v>0</v>
      </c>
      <c r="D505" s="127">
        <f>PRRAS!E517</f>
        <v>0</v>
      </c>
      <c r="E505" s="127"/>
      <c r="F505" s="127"/>
      <c r="G505" s="128">
        <f t="shared" si="14"/>
        <v>0</v>
      </c>
      <c r="H505" s="128">
        <f t="shared" si="15"/>
        <v>0</v>
      </c>
      <c r="I505" s="129">
        <v>0</v>
      </c>
    </row>
    <row r="506" spans="1:9">
      <c r="A506" s="126">
        <v>151</v>
      </c>
      <c r="B506" s="127">
        <f>PRRAS!C518</f>
        <v>505</v>
      </c>
      <c r="C506" s="127">
        <f>PRRAS!D518</f>
        <v>0</v>
      </c>
      <c r="D506" s="127">
        <f>PRRAS!E518</f>
        <v>0</v>
      </c>
      <c r="E506" s="127"/>
      <c r="F506" s="127"/>
      <c r="G506" s="128">
        <f t="shared" si="14"/>
        <v>0</v>
      </c>
      <c r="H506" s="128">
        <f t="shared" si="15"/>
        <v>0</v>
      </c>
      <c r="I506" s="129">
        <v>0</v>
      </c>
    </row>
    <row r="507" spans="1:9">
      <c r="A507" s="126">
        <v>151</v>
      </c>
      <c r="B507" s="127">
        <f>PRRAS!C519</f>
        <v>506</v>
      </c>
      <c r="C507" s="127">
        <f>PRRAS!D519</f>
        <v>0</v>
      </c>
      <c r="D507" s="127">
        <f>PRRAS!E519</f>
        <v>0</v>
      </c>
      <c r="E507" s="127"/>
      <c r="F507" s="127"/>
      <c r="G507" s="128">
        <f t="shared" si="14"/>
        <v>0</v>
      </c>
      <c r="H507" s="128">
        <f t="shared" si="15"/>
        <v>0</v>
      </c>
      <c r="I507" s="129">
        <v>0</v>
      </c>
    </row>
    <row r="508" spans="1:9">
      <c r="A508" s="126">
        <v>151</v>
      </c>
      <c r="B508" s="127">
        <f>PRRAS!C520</f>
        <v>507</v>
      </c>
      <c r="C508" s="127">
        <f>PRRAS!D520</f>
        <v>0</v>
      </c>
      <c r="D508" s="127">
        <f>PRRAS!E520</f>
        <v>0</v>
      </c>
      <c r="E508" s="127"/>
      <c r="F508" s="127"/>
      <c r="G508" s="128">
        <f t="shared" si="14"/>
        <v>0</v>
      </c>
      <c r="H508" s="128">
        <f t="shared" si="15"/>
        <v>0</v>
      </c>
      <c r="I508" s="129">
        <v>0</v>
      </c>
    </row>
    <row r="509" spans="1:9">
      <c r="A509" s="126">
        <v>151</v>
      </c>
      <c r="B509" s="127">
        <f>PRRAS!C521</f>
        <v>508</v>
      </c>
      <c r="C509" s="127">
        <f>PRRAS!D521</f>
        <v>0</v>
      </c>
      <c r="D509" s="127">
        <f>PRRAS!E521</f>
        <v>0</v>
      </c>
      <c r="E509" s="127"/>
      <c r="F509" s="127"/>
      <c r="G509" s="128">
        <f t="shared" si="14"/>
        <v>0</v>
      </c>
      <c r="H509" s="128">
        <f t="shared" si="15"/>
        <v>0</v>
      </c>
      <c r="I509" s="129">
        <v>0</v>
      </c>
    </row>
    <row r="510" spans="1:9">
      <c r="A510" s="126">
        <v>151</v>
      </c>
      <c r="B510" s="127">
        <f>PRRAS!C522</f>
        <v>509</v>
      </c>
      <c r="C510" s="127">
        <f>PRRAS!D522</f>
        <v>0</v>
      </c>
      <c r="D510" s="127">
        <f>PRRAS!E522</f>
        <v>0</v>
      </c>
      <c r="E510" s="127"/>
      <c r="F510" s="127"/>
      <c r="G510" s="128">
        <f t="shared" si="14"/>
        <v>0</v>
      </c>
      <c r="H510" s="128">
        <f t="shared" si="15"/>
        <v>0</v>
      </c>
      <c r="I510" s="129">
        <v>0</v>
      </c>
    </row>
    <row r="511" spans="1:9">
      <c r="A511" s="126">
        <v>151</v>
      </c>
      <c r="B511" s="127">
        <f>PRRAS!C523</f>
        <v>510</v>
      </c>
      <c r="C511" s="127">
        <f>PRRAS!D523</f>
        <v>0</v>
      </c>
      <c r="D511" s="127">
        <f>PRRAS!E523</f>
        <v>0</v>
      </c>
      <c r="E511" s="127"/>
      <c r="F511" s="127"/>
      <c r="G511" s="128">
        <f t="shared" si="14"/>
        <v>0</v>
      </c>
      <c r="H511" s="128">
        <f t="shared" si="15"/>
        <v>0</v>
      </c>
      <c r="I511" s="129">
        <v>0</v>
      </c>
    </row>
    <row r="512" spans="1:9">
      <c r="A512" s="126">
        <v>151</v>
      </c>
      <c r="B512" s="127">
        <f>PRRAS!C524</f>
        <v>511</v>
      </c>
      <c r="C512" s="127">
        <f>PRRAS!D524</f>
        <v>0</v>
      </c>
      <c r="D512" s="127">
        <f>PRRAS!E524</f>
        <v>0</v>
      </c>
      <c r="E512" s="127"/>
      <c r="F512" s="127"/>
      <c r="G512" s="128">
        <f t="shared" si="14"/>
        <v>0</v>
      </c>
      <c r="H512" s="128">
        <f t="shared" si="15"/>
        <v>0</v>
      </c>
      <c r="I512" s="129">
        <v>0</v>
      </c>
    </row>
    <row r="513" spans="1:9">
      <c r="A513" s="126">
        <v>151</v>
      </c>
      <c r="B513" s="127">
        <f>PRRAS!C525</f>
        <v>512</v>
      </c>
      <c r="C513" s="127">
        <f>PRRAS!D525</f>
        <v>0</v>
      </c>
      <c r="D513" s="127">
        <f>PRRAS!E525</f>
        <v>0</v>
      </c>
      <c r="E513" s="127"/>
      <c r="F513" s="127"/>
      <c r="G513" s="128">
        <f t="shared" si="14"/>
        <v>0</v>
      </c>
      <c r="H513" s="128">
        <f t="shared" si="15"/>
        <v>0</v>
      </c>
      <c r="I513" s="129">
        <v>0</v>
      </c>
    </row>
    <row r="514" spans="1:9">
      <c r="A514" s="126">
        <v>151</v>
      </c>
      <c r="B514" s="127">
        <f>PRRAS!C526</f>
        <v>513</v>
      </c>
      <c r="C514" s="127">
        <f>PRRAS!D526</f>
        <v>0</v>
      </c>
      <c r="D514" s="127">
        <f>PRRAS!E526</f>
        <v>0</v>
      </c>
      <c r="E514" s="127"/>
      <c r="F514" s="127"/>
      <c r="G514" s="128">
        <f t="shared" si="14"/>
        <v>0</v>
      </c>
      <c r="H514" s="128">
        <f t="shared" si="15"/>
        <v>0</v>
      </c>
      <c r="I514" s="129">
        <v>0</v>
      </c>
    </row>
    <row r="515" spans="1:9">
      <c r="A515" s="126">
        <v>151</v>
      </c>
      <c r="B515" s="127">
        <f>PRRAS!C527</f>
        <v>514</v>
      </c>
      <c r="C515" s="127">
        <f>PRRAS!D527</f>
        <v>0</v>
      </c>
      <c r="D515" s="127">
        <f>PRRAS!E527</f>
        <v>0</v>
      </c>
      <c r="E515" s="127"/>
      <c r="F515" s="127"/>
      <c r="G515" s="128">
        <f t="shared" si="14"/>
        <v>0</v>
      </c>
      <c r="H515" s="128">
        <f t="shared" si="15"/>
        <v>0</v>
      </c>
      <c r="I515" s="129">
        <v>0</v>
      </c>
    </row>
    <row r="516" spans="1:9">
      <c r="A516" s="126">
        <v>151</v>
      </c>
      <c r="B516" s="127">
        <f>PRRAS!C528</f>
        <v>515</v>
      </c>
      <c r="C516" s="127">
        <f>PRRAS!D528</f>
        <v>0</v>
      </c>
      <c r="D516" s="127">
        <f>PRRAS!E528</f>
        <v>0</v>
      </c>
      <c r="E516" s="127"/>
      <c r="F516" s="127"/>
      <c r="G516" s="128">
        <f t="shared" si="14"/>
        <v>0</v>
      </c>
      <c r="H516" s="128">
        <f t="shared" si="15"/>
        <v>0</v>
      </c>
      <c r="I516" s="129">
        <v>0</v>
      </c>
    </row>
    <row r="517" spans="1:9">
      <c r="A517" s="126">
        <v>151</v>
      </c>
      <c r="B517" s="127">
        <f>PRRAS!C529</f>
        <v>516</v>
      </c>
      <c r="C517" s="127">
        <f>PRRAS!D529</f>
        <v>0</v>
      </c>
      <c r="D517" s="127">
        <f>PRRAS!E529</f>
        <v>0</v>
      </c>
      <c r="E517" s="127"/>
      <c r="F517" s="127"/>
      <c r="G517" s="128">
        <f t="shared" ref="G517:G580" si="16">(B517/1000)*(C517*1+D517*2)</f>
        <v>0</v>
      </c>
      <c r="H517" s="128">
        <f t="shared" ref="H517:H580" si="17">ABS(C517-ROUND(C517,0))+ABS(D517-ROUND(D517,0))</f>
        <v>0</v>
      </c>
      <c r="I517" s="129">
        <v>0</v>
      </c>
    </row>
    <row r="518" spans="1:9">
      <c r="A518" s="126">
        <v>151</v>
      </c>
      <c r="B518" s="127">
        <f>PRRAS!C530</f>
        <v>517</v>
      </c>
      <c r="C518" s="127">
        <f>PRRAS!D530</f>
        <v>0</v>
      </c>
      <c r="D518" s="127">
        <f>PRRAS!E530</f>
        <v>0</v>
      </c>
      <c r="E518" s="127"/>
      <c r="F518" s="127"/>
      <c r="G518" s="128">
        <f t="shared" si="16"/>
        <v>0</v>
      </c>
      <c r="H518" s="128">
        <f t="shared" si="17"/>
        <v>0</v>
      </c>
      <c r="I518" s="129">
        <v>0</v>
      </c>
    </row>
    <row r="519" spans="1:9">
      <c r="A519" s="126">
        <v>151</v>
      </c>
      <c r="B519" s="127">
        <f>PRRAS!C531</f>
        <v>518</v>
      </c>
      <c r="C519" s="127">
        <f>PRRAS!D531</f>
        <v>0</v>
      </c>
      <c r="D519" s="127">
        <f>PRRAS!E531</f>
        <v>0</v>
      </c>
      <c r="E519" s="127"/>
      <c r="F519" s="127"/>
      <c r="G519" s="128">
        <f t="shared" si="16"/>
        <v>0</v>
      </c>
      <c r="H519" s="128">
        <f t="shared" si="17"/>
        <v>0</v>
      </c>
      <c r="I519" s="129">
        <v>0</v>
      </c>
    </row>
    <row r="520" spans="1:9">
      <c r="A520" s="126">
        <v>151</v>
      </c>
      <c r="B520" s="127">
        <f>PRRAS!C532</f>
        <v>519</v>
      </c>
      <c r="C520" s="127">
        <f>PRRAS!D532</f>
        <v>76588</v>
      </c>
      <c r="D520" s="127">
        <f>PRRAS!E532</f>
        <v>80418</v>
      </c>
      <c r="E520" s="127"/>
      <c r="F520" s="127"/>
      <c r="G520" s="128">
        <f t="shared" si="16"/>
        <v>123223.056</v>
      </c>
      <c r="H520" s="128">
        <f t="shared" si="17"/>
        <v>0</v>
      </c>
      <c r="I520" s="129">
        <v>0</v>
      </c>
    </row>
    <row r="521" spans="1:9">
      <c r="A521" s="126">
        <v>151</v>
      </c>
      <c r="B521" s="127">
        <f>PRRAS!C533</f>
        <v>520</v>
      </c>
      <c r="C521" s="127">
        <f>PRRAS!D533</f>
        <v>0</v>
      </c>
      <c r="D521" s="127">
        <f>PRRAS!E533</f>
        <v>0</v>
      </c>
      <c r="E521" s="127"/>
      <c r="F521" s="127"/>
      <c r="G521" s="128">
        <f t="shared" si="16"/>
        <v>0</v>
      </c>
      <c r="H521" s="128">
        <f t="shared" si="17"/>
        <v>0</v>
      </c>
      <c r="I521" s="129">
        <v>0</v>
      </c>
    </row>
    <row r="522" spans="1:9">
      <c r="A522" s="126">
        <v>151</v>
      </c>
      <c r="B522" s="127">
        <f>PRRAS!C534</f>
        <v>521</v>
      </c>
      <c r="C522" s="127">
        <f>PRRAS!D534</f>
        <v>0</v>
      </c>
      <c r="D522" s="127">
        <f>PRRAS!E534</f>
        <v>0</v>
      </c>
      <c r="E522" s="127"/>
      <c r="F522" s="127"/>
      <c r="G522" s="128">
        <f t="shared" si="16"/>
        <v>0</v>
      </c>
      <c r="H522" s="128">
        <f t="shared" si="17"/>
        <v>0</v>
      </c>
      <c r="I522" s="129">
        <v>0</v>
      </c>
    </row>
    <row r="523" spans="1:9">
      <c r="A523" s="126">
        <v>151</v>
      </c>
      <c r="B523" s="127">
        <f>PRRAS!C535</f>
        <v>522</v>
      </c>
      <c r="C523" s="127">
        <f>PRRAS!D535</f>
        <v>0</v>
      </c>
      <c r="D523" s="127">
        <f>PRRAS!E535</f>
        <v>0</v>
      </c>
      <c r="E523" s="127"/>
      <c r="F523" s="127"/>
      <c r="G523" s="128">
        <f t="shared" si="16"/>
        <v>0</v>
      </c>
      <c r="H523" s="128">
        <f t="shared" si="17"/>
        <v>0</v>
      </c>
      <c r="I523" s="129">
        <v>0</v>
      </c>
    </row>
    <row r="524" spans="1:9">
      <c r="A524" s="126">
        <v>151</v>
      </c>
      <c r="B524" s="127">
        <f>PRRAS!C536</f>
        <v>523</v>
      </c>
      <c r="C524" s="127">
        <f>PRRAS!D536</f>
        <v>0</v>
      </c>
      <c r="D524" s="127">
        <f>PRRAS!E536</f>
        <v>0</v>
      </c>
      <c r="E524" s="127"/>
      <c r="F524" s="127"/>
      <c r="G524" s="128">
        <f t="shared" si="16"/>
        <v>0</v>
      </c>
      <c r="H524" s="128">
        <f t="shared" si="17"/>
        <v>0</v>
      </c>
      <c r="I524" s="129">
        <v>0</v>
      </c>
    </row>
    <row r="525" spans="1:9">
      <c r="A525" s="126">
        <v>151</v>
      </c>
      <c r="B525" s="127">
        <f>PRRAS!C537</f>
        <v>524</v>
      </c>
      <c r="C525" s="127">
        <f>PRRAS!D537</f>
        <v>0</v>
      </c>
      <c r="D525" s="127">
        <f>PRRAS!E537</f>
        <v>0</v>
      </c>
      <c r="E525" s="127"/>
      <c r="F525" s="127"/>
      <c r="G525" s="128">
        <f t="shared" si="16"/>
        <v>0</v>
      </c>
      <c r="H525" s="128">
        <f t="shared" si="17"/>
        <v>0</v>
      </c>
      <c r="I525" s="129">
        <v>0</v>
      </c>
    </row>
    <row r="526" spans="1:9">
      <c r="A526" s="126">
        <v>151</v>
      </c>
      <c r="B526" s="127">
        <f>PRRAS!C538</f>
        <v>525</v>
      </c>
      <c r="C526" s="127">
        <f>PRRAS!D538</f>
        <v>0</v>
      </c>
      <c r="D526" s="127">
        <f>PRRAS!E538</f>
        <v>0</v>
      </c>
      <c r="E526" s="127"/>
      <c r="F526" s="127"/>
      <c r="G526" s="128">
        <f t="shared" si="16"/>
        <v>0</v>
      </c>
      <c r="H526" s="128">
        <f t="shared" si="17"/>
        <v>0</v>
      </c>
      <c r="I526" s="129">
        <v>0</v>
      </c>
    </row>
    <row r="527" spans="1:9">
      <c r="A527" s="126">
        <v>151</v>
      </c>
      <c r="B527" s="127">
        <f>PRRAS!C539</f>
        <v>526</v>
      </c>
      <c r="C527" s="127">
        <f>PRRAS!D539</f>
        <v>0</v>
      </c>
      <c r="D527" s="127">
        <f>PRRAS!E539</f>
        <v>0</v>
      </c>
      <c r="E527" s="127"/>
      <c r="F527" s="127"/>
      <c r="G527" s="128">
        <f t="shared" si="16"/>
        <v>0</v>
      </c>
      <c r="H527" s="128">
        <f t="shared" si="17"/>
        <v>0</v>
      </c>
      <c r="I527" s="129">
        <v>0</v>
      </c>
    </row>
    <row r="528" spans="1:9">
      <c r="A528" s="126">
        <v>151</v>
      </c>
      <c r="B528" s="127">
        <f>PRRAS!C540</f>
        <v>527</v>
      </c>
      <c r="C528" s="127">
        <f>PRRAS!D540</f>
        <v>0</v>
      </c>
      <c r="D528" s="127">
        <f>PRRAS!E540</f>
        <v>0</v>
      </c>
      <c r="E528" s="127"/>
      <c r="F528" s="127"/>
      <c r="G528" s="128">
        <f t="shared" si="16"/>
        <v>0</v>
      </c>
      <c r="H528" s="128">
        <f t="shared" si="17"/>
        <v>0</v>
      </c>
      <c r="I528" s="129">
        <v>0</v>
      </c>
    </row>
    <row r="529" spans="1:9">
      <c r="A529" s="126">
        <v>151</v>
      </c>
      <c r="B529" s="127">
        <f>PRRAS!C541</f>
        <v>528</v>
      </c>
      <c r="C529" s="127">
        <f>PRRAS!D541</f>
        <v>0</v>
      </c>
      <c r="D529" s="127">
        <f>PRRAS!E541</f>
        <v>0</v>
      </c>
      <c r="E529" s="127"/>
      <c r="F529" s="127"/>
      <c r="G529" s="128">
        <f t="shared" si="16"/>
        <v>0</v>
      </c>
      <c r="H529" s="128">
        <f t="shared" si="17"/>
        <v>0</v>
      </c>
      <c r="I529" s="129">
        <v>0</v>
      </c>
    </row>
    <row r="530" spans="1:9">
      <c r="A530" s="126">
        <v>151</v>
      </c>
      <c r="B530" s="127">
        <f>PRRAS!C542</f>
        <v>529</v>
      </c>
      <c r="C530" s="127">
        <f>PRRAS!D542</f>
        <v>0</v>
      </c>
      <c r="D530" s="127">
        <f>PRRAS!E542</f>
        <v>0</v>
      </c>
      <c r="E530" s="127"/>
      <c r="F530" s="127"/>
      <c r="G530" s="128">
        <f t="shared" si="16"/>
        <v>0</v>
      </c>
      <c r="H530" s="128">
        <f t="shared" si="17"/>
        <v>0</v>
      </c>
      <c r="I530" s="129">
        <v>0</v>
      </c>
    </row>
    <row r="531" spans="1:9">
      <c r="A531" s="126">
        <v>151</v>
      </c>
      <c r="B531" s="127">
        <f>PRRAS!C543</f>
        <v>530</v>
      </c>
      <c r="C531" s="127">
        <f>PRRAS!D543</f>
        <v>0</v>
      </c>
      <c r="D531" s="127">
        <f>PRRAS!E543</f>
        <v>0</v>
      </c>
      <c r="E531" s="127"/>
      <c r="F531" s="127"/>
      <c r="G531" s="128">
        <f t="shared" si="16"/>
        <v>0</v>
      </c>
      <c r="H531" s="128">
        <f t="shared" si="17"/>
        <v>0</v>
      </c>
      <c r="I531" s="129">
        <v>0</v>
      </c>
    </row>
    <row r="532" spans="1:9">
      <c r="A532" s="126">
        <v>151</v>
      </c>
      <c r="B532" s="127">
        <f>PRRAS!C544</f>
        <v>531</v>
      </c>
      <c r="C532" s="127">
        <f>PRRAS!D544</f>
        <v>0</v>
      </c>
      <c r="D532" s="127">
        <f>PRRAS!E544</f>
        <v>0</v>
      </c>
      <c r="E532" s="127"/>
      <c r="F532" s="127"/>
      <c r="G532" s="128">
        <f t="shared" si="16"/>
        <v>0</v>
      </c>
      <c r="H532" s="128">
        <f t="shared" si="17"/>
        <v>0</v>
      </c>
      <c r="I532" s="129">
        <v>0</v>
      </c>
    </row>
    <row r="533" spans="1:9">
      <c r="A533" s="126">
        <v>151</v>
      </c>
      <c r="B533" s="127">
        <f>PRRAS!C545</f>
        <v>532</v>
      </c>
      <c r="C533" s="127">
        <f>PRRAS!D545</f>
        <v>0</v>
      </c>
      <c r="D533" s="127">
        <f>PRRAS!E545</f>
        <v>0</v>
      </c>
      <c r="E533" s="127"/>
      <c r="F533" s="127"/>
      <c r="G533" s="128">
        <f t="shared" si="16"/>
        <v>0</v>
      </c>
      <c r="H533" s="128">
        <f t="shared" si="17"/>
        <v>0</v>
      </c>
      <c r="I533" s="129">
        <v>0</v>
      </c>
    </row>
    <row r="534" spans="1:9">
      <c r="A534" s="126">
        <v>151</v>
      </c>
      <c r="B534" s="127">
        <f>PRRAS!C546</f>
        <v>533</v>
      </c>
      <c r="C534" s="127">
        <f>PRRAS!D546</f>
        <v>0</v>
      </c>
      <c r="D534" s="127">
        <f>PRRAS!E546</f>
        <v>0</v>
      </c>
      <c r="E534" s="127"/>
      <c r="F534" s="127"/>
      <c r="G534" s="128">
        <f t="shared" si="16"/>
        <v>0</v>
      </c>
      <c r="H534" s="128">
        <f t="shared" si="17"/>
        <v>0</v>
      </c>
      <c r="I534" s="129">
        <v>0</v>
      </c>
    </row>
    <row r="535" spans="1:9">
      <c r="A535" s="126">
        <v>151</v>
      </c>
      <c r="B535" s="127">
        <f>PRRAS!C547</f>
        <v>534</v>
      </c>
      <c r="C535" s="127">
        <f>PRRAS!D547</f>
        <v>0</v>
      </c>
      <c r="D535" s="127">
        <f>PRRAS!E547</f>
        <v>0</v>
      </c>
      <c r="E535" s="127"/>
      <c r="F535" s="127"/>
      <c r="G535" s="128">
        <f t="shared" si="16"/>
        <v>0</v>
      </c>
      <c r="H535" s="128">
        <f t="shared" si="17"/>
        <v>0</v>
      </c>
      <c r="I535" s="129">
        <v>0</v>
      </c>
    </row>
    <row r="536" spans="1:9">
      <c r="A536" s="126">
        <v>151</v>
      </c>
      <c r="B536" s="127">
        <f>PRRAS!C548</f>
        <v>535</v>
      </c>
      <c r="C536" s="127">
        <f>PRRAS!D548</f>
        <v>0</v>
      </c>
      <c r="D536" s="127">
        <f>PRRAS!E548</f>
        <v>0</v>
      </c>
      <c r="E536" s="127"/>
      <c r="F536" s="127"/>
      <c r="G536" s="128">
        <f t="shared" si="16"/>
        <v>0</v>
      </c>
      <c r="H536" s="128">
        <f t="shared" si="17"/>
        <v>0</v>
      </c>
      <c r="I536" s="129">
        <v>0</v>
      </c>
    </row>
    <row r="537" spans="1:9">
      <c r="A537" s="126">
        <v>151</v>
      </c>
      <c r="B537" s="127">
        <f>PRRAS!C549</f>
        <v>536</v>
      </c>
      <c r="C537" s="127">
        <f>PRRAS!D549</f>
        <v>0</v>
      </c>
      <c r="D537" s="127">
        <f>PRRAS!E549</f>
        <v>0</v>
      </c>
      <c r="E537" s="127"/>
      <c r="F537" s="127"/>
      <c r="G537" s="128">
        <f t="shared" si="16"/>
        <v>0</v>
      </c>
      <c r="H537" s="128">
        <f t="shared" si="17"/>
        <v>0</v>
      </c>
      <c r="I537" s="129">
        <v>0</v>
      </c>
    </row>
    <row r="538" spans="1:9">
      <c r="A538" s="126">
        <v>151</v>
      </c>
      <c r="B538" s="127">
        <f>PRRAS!C550</f>
        <v>537</v>
      </c>
      <c r="C538" s="127">
        <f>PRRAS!D550</f>
        <v>0</v>
      </c>
      <c r="D538" s="127">
        <f>PRRAS!E550</f>
        <v>0</v>
      </c>
      <c r="E538" s="127"/>
      <c r="F538" s="127"/>
      <c r="G538" s="128">
        <f t="shared" si="16"/>
        <v>0</v>
      </c>
      <c r="H538" s="128">
        <f t="shared" si="17"/>
        <v>0</v>
      </c>
      <c r="I538" s="129">
        <v>0</v>
      </c>
    </row>
    <row r="539" spans="1:9">
      <c r="A539" s="126">
        <v>151</v>
      </c>
      <c r="B539" s="127">
        <f>PRRAS!C551</f>
        <v>538</v>
      </c>
      <c r="C539" s="127">
        <f>PRRAS!D551</f>
        <v>0</v>
      </c>
      <c r="D539" s="127">
        <f>PRRAS!E551</f>
        <v>0</v>
      </c>
      <c r="E539" s="127"/>
      <c r="F539" s="127"/>
      <c r="G539" s="128">
        <f t="shared" si="16"/>
        <v>0</v>
      </c>
      <c r="H539" s="128">
        <f t="shared" si="17"/>
        <v>0</v>
      </c>
      <c r="I539" s="129">
        <v>0</v>
      </c>
    </row>
    <row r="540" spans="1:9">
      <c r="A540" s="126">
        <v>151</v>
      </c>
      <c r="B540" s="127">
        <f>PRRAS!C552</f>
        <v>539</v>
      </c>
      <c r="C540" s="127">
        <f>PRRAS!D552</f>
        <v>0</v>
      </c>
      <c r="D540" s="127">
        <f>PRRAS!E552</f>
        <v>0</v>
      </c>
      <c r="E540" s="127"/>
      <c r="F540" s="127"/>
      <c r="G540" s="128">
        <f t="shared" si="16"/>
        <v>0</v>
      </c>
      <c r="H540" s="128">
        <f t="shared" si="17"/>
        <v>0</v>
      </c>
      <c r="I540" s="129">
        <v>0</v>
      </c>
    </row>
    <row r="541" spans="1:9">
      <c r="A541" s="126">
        <v>151</v>
      </c>
      <c r="B541" s="127">
        <f>PRRAS!C553</f>
        <v>540</v>
      </c>
      <c r="C541" s="127">
        <f>PRRAS!D553</f>
        <v>0</v>
      </c>
      <c r="D541" s="127">
        <f>PRRAS!E553</f>
        <v>0</v>
      </c>
      <c r="E541" s="127"/>
      <c r="F541" s="127"/>
      <c r="G541" s="128">
        <f t="shared" si="16"/>
        <v>0</v>
      </c>
      <c r="H541" s="128">
        <f t="shared" si="17"/>
        <v>0</v>
      </c>
      <c r="I541" s="129">
        <v>0</v>
      </c>
    </row>
    <row r="542" spans="1:9">
      <c r="A542" s="126">
        <v>151</v>
      </c>
      <c r="B542" s="127">
        <f>PRRAS!C554</f>
        <v>541</v>
      </c>
      <c r="C542" s="127">
        <f>PRRAS!D554</f>
        <v>0</v>
      </c>
      <c r="D542" s="127">
        <f>PRRAS!E554</f>
        <v>0</v>
      </c>
      <c r="E542" s="127"/>
      <c r="F542" s="127"/>
      <c r="G542" s="128">
        <f t="shared" si="16"/>
        <v>0</v>
      </c>
      <c r="H542" s="128">
        <f t="shared" si="17"/>
        <v>0</v>
      </c>
      <c r="I542" s="129">
        <v>0</v>
      </c>
    </row>
    <row r="543" spans="1:9">
      <c r="A543" s="126">
        <v>151</v>
      </c>
      <c r="B543" s="127">
        <f>PRRAS!C555</f>
        <v>542</v>
      </c>
      <c r="C543" s="127">
        <f>PRRAS!D555</f>
        <v>0</v>
      </c>
      <c r="D543" s="127">
        <f>PRRAS!E555</f>
        <v>0</v>
      </c>
      <c r="E543" s="127"/>
      <c r="F543" s="127"/>
      <c r="G543" s="128">
        <f t="shared" si="16"/>
        <v>0</v>
      </c>
      <c r="H543" s="128">
        <f t="shared" si="17"/>
        <v>0</v>
      </c>
      <c r="I543" s="129">
        <v>0</v>
      </c>
    </row>
    <row r="544" spans="1:9">
      <c r="A544" s="126">
        <v>151</v>
      </c>
      <c r="B544" s="127">
        <f>PRRAS!C556</f>
        <v>543</v>
      </c>
      <c r="C544" s="127">
        <f>PRRAS!D556</f>
        <v>0</v>
      </c>
      <c r="D544" s="127">
        <f>PRRAS!E556</f>
        <v>0</v>
      </c>
      <c r="E544" s="127"/>
      <c r="F544" s="127"/>
      <c r="G544" s="128">
        <f t="shared" si="16"/>
        <v>0</v>
      </c>
      <c r="H544" s="128">
        <f t="shared" si="17"/>
        <v>0</v>
      </c>
      <c r="I544" s="129">
        <v>0</v>
      </c>
    </row>
    <row r="545" spans="1:9">
      <c r="A545" s="126">
        <v>151</v>
      </c>
      <c r="B545" s="127">
        <f>PRRAS!C557</f>
        <v>544</v>
      </c>
      <c r="C545" s="127">
        <f>PRRAS!D557</f>
        <v>0</v>
      </c>
      <c r="D545" s="127">
        <f>PRRAS!E557</f>
        <v>0</v>
      </c>
      <c r="E545" s="127"/>
      <c r="F545" s="127"/>
      <c r="G545" s="128">
        <f t="shared" si="16"/>
        <v>0</v>
      </c>
      <c r="H545" s="128">
        <f t="shared" si="17"/>
        <v>0</v>
      </c>
      <c r="I545" s="129">
        <v>0</v>
      </c>
    </row>
    <row r="546" spans="1:9">
      <c r="A546" s="126">
        <v>151</v>
      </c>
      <c r="B546" s="127">
        <f>PRRAS!C558</f>
        <v>545</v>
      </c>
      <c r="C546" s="127">
        <f>PRRAS!D558</f>
        <v>0</v>
      </c>
      <c r="D546" s="127">
        <f>PRRAS!E558</f>
        <v>0</v>
      </c>
      <c r="E546" s="127"/>
      <c r="F546" s="127"/>
      <c r="G546" s="128">
        <f t="shared" si="16"/>
        <v>0</v>
      </c>
      <c r="H546" s="128">
        <f t="shared" si="17"/>
        <v>0</v>
      </c>
      <c r="I546" s="129">
        <v>0</v>
      </c>
    </row>
    <row r="547" spans="1:9">
      <c r="A547" s="126">
        <v>151</v>
      </c>
      <c r="B547" s="127">
        <f>PRRAS!C559</f>
        <v>546</v>
      </c>
      <c r="C547" s="127">
        <f>PRRAS!D559</f>
        <v>0</v>
      </c>
      <c r="D547" s="127">
        <f>PRRAS!E559</f>
        <v>0</v>
      </c>
      <c r="E547" s="127"/>
      <c r="F547" s="127"/>
      <c r="G547" s="128">
        <f t="shared" si="16"/>
        <v>0</v>
      </c>
      <c r="H547" s="128">
        <f t="shared" si="17"/>
        <v>0</v>
      </c>
      <c r="I547" s="129">
        <v>0</v>
      </c>
    </row>
    <row r="548" spans="1:9">
      <c r="A548" s="126">
        <v>151</v>
      </c>
      <c r="B548" s="127">
        <f>PRRAS!C560</f>
        <v>547</v>
      </c>
      <c r="C548" s="127">
        <f>PRRAS!D560</f>
        <v>0</v>
      </c>
      <c r="D548" s="127">
        <f>PRRAS!E560</f>
        <v>0</v>
      </c>
      <c r="E548" s="127"/>
      <c r="F548" s="127"/>
      <c r="G548" s="128">
        <f t="shared" si="16"/>
        <v>0</v>
      </c>
      <c r="H548" s="128">
        <f t="shared" si="17"/>
        <v>0</v>
      </c>
      <c r="I548" s="129">
        <v>0</v>
      </c>
    </row>
    <row r="549" spans="1:9">
      <c r="A549" s="126">
        <v>151</v>
      </c>
      <c r="B549" s="127">
        <f>PRRAS!C561</f>
        <v>548</v>
      </c>
      <c r="C549" s="127">
        <f>PRRAS!D561</f>
        <v>0</v>
      </c>
      <c r="D549" s="127">
        <f>PRRAS!E561</f>
        <v>0</v>
      </c>
      <c r="E549" s="127"/>
      <c r="F549" s="127"/>
      <c r="G549" s="128">
        <f t="shared" si="16"/>
        <v>0</v>
      </c>
      <c r="H549" s="128">
        <f t="shared" si="17"/>
        <v>0</v>
      </c>
      <c r="I549" s="129">
        <v>0</v>
      </c>
    </row>
    <row r="550" spans="1:9">
      <c r="A550" s="126">
        <v>151</v>
      </c>
      <c r="B550" s="127">
        <f>PRRAS!C562</f>
        <v>549</v>
      </c>
      <c r="C550" s="127">
        <f>PRRAS!D562</f>
        <v>0</v>
      </c>
      <c r="D550" s="127">
        <f>PRRAS!E562</f>
        <v>0</v>
      </c>
      <c r="E550" s="127"/>
      <c r="F550" s="127"/>
      <c r="G550" s="128">
        <f t="shared" si="16"/>
        <v>0</v>
      </c>
      <c r="H550" s="128">
        <f t="shared" si="17"/>
        <v>0</v>
      </c>
      <c r="I550" s="129">
        <v>0</v>
      </c>
    </row>
    <row r="551" spans="1:9">
      <c r="A551" s="126">
        <v>151</v>
      </c>
      <c r="B551" s="127">
        <f>PRRAS!C563</f>
        <v>550</v>
      </c>
      <c r="C551" s="127">
        <f>PRRAS!D563</f>
        <v>0</v>
      </c>
      <c r="D551" s="127">
        <f>PRRAS!E563</f>
        <v>0</v>
      </c>
      <c r="E551" s="127"/>
      <c r="F551" s="127"/>
      <c r="G551" s="128">
        <f t="shared" si="16"/>
        <v>0</v>
      </c>
      <c r="H551" s="128">
        <f t="shared" si="17"/>
        <v>0</v>
      </c>
      <c r="I551" s="129">
        <v>0</v>
      </c>
    </row>
    <row r="552" spans="1:9">
      <c r="A552" s="126">
        <v>151</v>
      </c>
      <c r="B552" s="127">
        <f>PRRAS!C564</f>
        <v>551</v>
      </c>
      <c r="C552" s="127">
        <f>PRRAS!D564</f>
        <v>0</v>
      </c>
      <c r="D552" s="127">
        <f>PRRAS!E564</f>
        <v>0</v>
      </c>
      <c r="E552" s="127"/>
      <c r="F552" s="127"/>
      <c r="G552" s="128">
        <f t="shared" si="16"/>
        <v>0</v>
      </c>
      <c r="H552" s="128">
        <f t="shared" si="17"/>
        <v>0</v>
      </c>
      <c r="I552" s="129">
        <v>0</v>
      </c>
    </row>
    <row r="553" spans="1:9">
      <c r="A553" s="126">
        <v>151</v>
      </c>
      <c r="B553" s="127">
        <f>PRRAS!C565</f>
        <v>552</v>
      </c>
      <c r="C553" s="127">
        <f>PRRAS!D565</f>
        <v>0</v>
      </c>
      <c r="D553" s="127">
        <f>PRRAS!E565</f>
        <v>0</v>
      </c>
      <c r="E553" s="127"/>
      <c r="F553" s="127"/>
      <c r="G553" s="128">
        <f t="shared" si="16"/>
        <v>0</v>
      </c>
      <c r="H553" s="128">
        <f t="shared" si="17"/>
        <v>0</v>
      </c>
      <c r="I553" s="129">
        <v>0</v>
      </c>
    </row>
    <row r="554" spans="1:9">
      <c r="A554" s="126">
        <v>151</v>
      </c>
      <c r="B554" s="127">
        <f>PRRAS!C566</f>
        <v>553</v>
      </c>
      <c r="C554" s="127">
        <f>PRRAS!D566</f>
        <v>0</v>
      </c>
      <c r="D554" s="127">
        <f>PRRAS!E566</f>
        <v>0</v>
      </c>
      <c r="E554" s="127"/>
      <c r="F554" s="127"/>
      <c r="G554" s="128">
        <f t="shared" si="16"/>
        <v>0</v>
      </c>
      <c r="H554" s="128">
        <f t="shared" si="17"/>
        <v>0</v>
      </c>
      <c r="I554" s="129">
        <v>0</v>
      </c>
    </row>
    <row r="555" spans="1:9">
      <c r="A555" s="126">
        <v>151</v>
      </c>
      <c r="B555" s="127">
        <f>PRRAS!C567</f>
        <v>554</v>
      </c>
      <c r="C555" s="127">
        <f>PRRAS!D567</f>
        <v>0</v>
      </c>
      <c r="D555" s="127">
        <f>PRRAS!E567</f>
        <v>0</v>
      </c>
      <c r="E555" s="127"/>
      <c r="F555" s="127"/>
      <c r="G555" s="128">
        <f t="shared" si="16"/>
        <v>0</v>
      </c>
      <c r="H555" s="128">
        <f t="shared" si="17"/>
        <v>0</v>
      </c>
      <c r="I555" s="129">
        <v>0</v>
      </c>
    </row>
    <row r="556" spans="1:9">
      <c r="A556" s="126">
        <v>151</v>
      </c>
      <c r="B556" s="127">
        <f>PRRAS!C568</f>
        <v>555</v>
      </c>
      <c r="C556" s="127">
        <f>PRRAS!D568</f>
        <v>0</v>
      </c>
      <c r="D556" s="127">
        <f>PRRAS!E568</f>
        <v>0</v>
      </c>
      <c r="E556" s="127"/>
      <c r="F556" s="127"/>
      <c r="G556" s="128">
        <f t="shared" si="16"/>
        <v>0</v>
      </c>
      <c r="H556" s="128">
        <f t="shared" si="17"/>
        <v>0</v>
      </c>
      <c r="I556" s="129">
        <v>0</v>
      </c>
    </row>
    <row r="557" spans="1:9">
      <c r="A557" s="126">
        <v>151</v>
      </c>
      <c r="B557" s="127">
        <f>PRRAS!C569</f>
        <v>556</v>
      </c>
      <c r="C557" s="127">
        <f>PRRAS!D569</f>
        <v>0</v>
      </c>
      <c r="D557" s="127">
        <f>PRRAS!E569</f>
        <v>0</v>
      </c>
      <c r="E557" s="127"/>
      <c r="F557" s="127"/>
      <c r="G557" s="128">
        <f t="shared" si="16"/>
        <v>0</v>
      </c>
      <c r="H557" s="128">
        <f t="shared" si="17"/>
        <v>0</v>
      </c>
      <c r="I557" s="129">
        <v>0</v>
      </c>
    </row>
    <row r="558" spans="1:9">
      <c r="A558" s="126">
        <v>151</v>
      </c>
      <c r="B558" s="127">
        <f>PRRAS!C570</f>
        <v>557</v>
      </c>
      <c r="C558" s="127">
        <f>PRRAS!D570</f>
        <v>0</v>
      </c>
      <c r="D558" s="127">
        <f>PRRAS!E570</f>
        <v>0</v>
      </c>
      <c r="E558" s="127"/>
      <c r="F558" s="127"/>
      <c r="G558" s="128">
        <f t="shared" si="16"/>
        <v>0</v>
      </c>
      <c r="H558" s="128">
        <f t="shared" si="17"/>
        <v>0</v>
      </c>
      <c r="I558" s="129">
        <v>0</v>
      </c>
    </row>
    <row r="559" spans="1:9">
      <c r="A559" s="126">
        <v>151</v>
      </c>
      <c r="B559" s="127">
        <f>PRRAS!C571</f>
        <v>558</v>
      </c>
      <c r="C559" s="127">
        <f>PRRAS!D571</f>
        <v>0</v>
      </c>
      <c r="D559" s="127">
        <f>PRRAS!E571</f>
        <v>0</v>
      </c>
      <c r="E559" s="127"/>
      <c r="F559" s="127"/>
      <c r="G559" s="128">
        <f t="shared" si="16"/>
        <v>0</v>
      </c>
      <c r="H559" s="128">
        <f t="shared" si="17"/>
        <v>0</v>
      </c>
      <c r="I559" s="129">
        <v>0</v>
      </c>
    </row>
    <row r="560" spans="1:9">
      <c r="A560" s="126">
        <v>151</v>
      </c>
      <c r="B560" s="127">
        <f>PRRAS!C572</f>
        <v>559</v>
      </c>
      <c r="C560" s="127">
        <f>PRRAS!D572</f>
        <v>0</v>
      </c>
      <c r="D560" s="127">
        <f>PRRAS!E572</f>
        <v>0</v>
      </c>
      <c r="E560" s="127"/>
      <c r="F560" s="127"/>
      <c r="G560" s="128">
        <f t="shared" si="16"/>
        <v>0</v>
      </c>
      <c r="H560" s="128">
        <f t="shared" si="17"/>
        <v>0</v>
      </c>
      <c r="I560" s="129">
        <v>0</v>
      </c>
    </row>
    <row r="561" spans="1:9">
      <c r="A561" s="126">
        <v>151</v>
      </c>
      <c r="B561" s="127">
        <f>PRRAS!C573</f>
        <v>560</v>
      </c>
      <c r="C561" s="127">
        <f>PRRAS!D573</f>
        <v>0</v>
      </c>
      <c r="D561" s="127">
        <f>PRRAS!E573</f>
        <v>0</v>
      </c>
      <c r="E561" s="127"/>
      <c r="F561" s="127"/>
      <c r="G561" s="128">
        <f t="shared" si="16"/>
        <v>0</v>
      </c>
      <c r="H561" s="128">
        <f t="shared" si="17"/>
        <v>0</v>
      </c>
      <c r="I561" s="129">
        <v>0</v>
      </c>
    </row>
    <row r="562" spans="1:9">
      <c r="A562" s="126">
        <v>151</v>
      </c>
      <c r="B562" s="127">
        <f>PRRAS!C574</f>
        <v>561</v>
      </c>
      <c r="C562" s="127">
        <f>PRRAS!D574</f>
        <v>0</v>
      </c>
      <c r="D562" s="127">
        <f>PRRAS!E574</f>
        <v>0</v>
      </c>
      <c r="E562" s="127"/>
      <c r="F562" s="127"/>
      <c r="G562" s="128">
        <f t="shared" si="16"/>
        <v>0</v>
      </c>
      <c r="H562" s="128">
        <f t="shared" si="17"/>
        <v>0</v>
      </c>
      <c r="I562" s="129">
        <v>0</v>
      </c>
    </row>
    <row r="563" spans="1:9">
      <c r="A563" s="126">
        <v>151</v>
      </c>
      <c r="B563" s="127">
        <f>PRRAS!C575</f>
        <v>562</v>
      </c>
      <c r="C563" s="127">
        <f>PRRAS!D575</f>
        <v>0</v>
      </c>
      <c r="D563" s="127">
        <f>PRRAS!E575</f>
        <v>0</v>
      </c>
      <c r="E563" s="127"/>
      <c r="F563" s="127"/>
      <c r="G563" s="128">
        <f t="shared" si="16"/>
        <v>0</v>
      </c>
      <c r="H563" s="128">
        <f t="shared" si="17"/>
        <v>0</v>
      </c>
      <c r="I563" s="129">
        <v>0</v>
      </c>
    </row>
    <row r="564" spans="1:9">
      <c r="A564" s="126">
        <v>151</v>
      </c>
      <c r="B564" s="127">
        <f>PRRAS!C576</f>
        <v>563</v>
      </c>
      <c r="C564" s="127">
        <f>PRRAS!D576</f>
        <v>0</v>
      </c>
      <c r="D564" s="127">
        <f>PRRAS!E576</f>
        <v>0</v>
      </c>
      <c r="E564" s="127"/>
      <c r="F564" s="127"/>
      <c r="G564" s="128">
        <f t="shared" si="16"/>
        <v>0</v>
      </c>
      <c r="H564" s="128">
        <f t="shared" si="17"/>
        <v>0</v>
      </c>
      <c r="I564" s="129">
        <v>0</v>
      </c>
    </row>
    <row r="565" spans="1:9">
      <c r="A565" s="126">
        <v>151</v>
      </c>
      <c r="B565" s="127">
        <f>PRRAS!C577</f>
        <v>564</v>
      </c>
      <c r="C565" s="127">
        <f>PRRAS!D577</f>
        <v>0</v>
      </c>
      <c r="D565" s="127">
        <f>PRRAS!E577</f>
        <v>0</v>
      </c>
      <c r="E565" s="127"/>
      <c r="F565" s="127"/>
      <c r="G565" s="128">
        <f t="shared" si="16"/>
        <v>0</v>
      </c>
      <c r="H565" s="128">
        <f t="shared" si="17"/>
        <v>0</v>
      </c>
      <c r="I565" s="129">
        <v>0</v>
      </c>
    </row>
    <row r="566" spans="1:9">
      <c r="A566" s="126">
        <v>151</v>
      </c>
      <c r="B566" s="127">
        <f>PRRAS!C578</f>
        <v>565</v>
      </c>
      <c r="C566" s="127">
        <f>PRRAS!D578</f>
        <v>0</v>
      </c>
      <c r="D566" s="127">
        <f>PRRAS!E578</f>
        <v>0</v>
      </c>
      <c r="E566" s="127"/>
      <c r="F566" s="127"/>
      <c r="G566" s="128">
        <f t="shared" si="16"/>
        <v>0</v>
      </c>
      <c r="H566" s="128">
        <f t="shared" si="17"/>
        <v>0</v>
      </c>
      <c r="I566" s="129">
        <v>0</v>
      </c>
    </row>
    <row r="567" spans="1:9">
      <c r="A567" s="126">
        <v>151</v>
      </c>
      <c r="B567" s="127">
        <f>PRRAS!C579</f>
        <v>566</v>
      </c>
      <c r="C567" s="127">
        <f>PRRAS!D579</f>
        <v>0</v>
      </c>
      <c r="D567" s="127">
        <f>PRRAS!E579</f>
        <v>0</v>
      </c>
      <c r="E567" s="127"/>
      <c r="F567" s="127"/>
      <c r="G567" s="128">
        <f t="shared" si="16"/>
        <v>0</v>
      </c>
      <c r="H567" s="128">
        <f t="shared" si="17"/>
        <v>0</v>
      </c>
      <c r="I567" s="129">
        <v>0</v>
      </c>
    </row>
    <row r="568" spans="1:9">
      <c r="A568" s="126">
        <v>151</v>
      </c>
      <c r="B568" s="127">
        <f>PRRAS!C580</f>
        <v>567</v>
      </c>
      <c r="C568" s="127">
        <f>PRRAS!D580</f>
        <v>0</v>
      </c>
      <c r="D568" s="127">
        <f>PRRAS!E580</f>
        <v>0</v>
      </c>
      <c r="E568" s="127"/>
      <c r="F568" s="127"/>
      <c r="G568" s="128">
        <f t="shared" si="16"/>
        <v>0</v>
      </c>
      <c r="H568" s="128">
        <f t="shared" si="17"/>
        <v>0</v>
      </c>
      <c r="I568" s="129">
        <v>0</v>
      </c>
    </row>
    <row r="569" spans="1:9">
      <c r="A569" s="126">
        <v>151</v>
      </c>
      <c r="B569" s="127">
        <f>PRRAS!C581</f>
        <v>568</v>
      </c>
      <c r="C569" s="127">
        <f>PRRAS!D581</f>
        <v>0</v>
      </c>
      <c r="D569" s="127">
        <f>PRRAS!E581</f>
        <v>0</v>
      </c>
      <c r="E569" s="127"/>
      <c r="F569" s="127"/>
      <c r="G569" s="128">
        <f t="shared" si="16"/>
        <v>0</v>
      </c>
      <c r="H569" s="128">
        <f t="shared" si="17"/>
        <v>0</v>
      </c>
      <c r="I569" s="129">
        <v>0</v>
      </c>
    </row>
    <row r="570" spans="1:9">
      <c r="A570" s="126">
        <v>151</v>
      </c>
      <c r="B570" s="127">
        <f>PRRAS!C582</f>
        <v>569</v>
      </c>
      <c r="C570" s="127">
        <f>PRRAS!D582</f>
        <v>0</v>
      </c>
      <c r="D570" s="127">
        <f>PRRAS!E582</f>
        <v>0</v>
      </c>
      <c r="E570" s="127"/>
      <c r="F570" s="127"/>
      <c r="G570" s="128">
        <f t="shared" si="16"/>
        <v>0</v>
      </c>
      <c r="H570" s="128">
        <f t="shared" si="17"/>
        <v>0</v>
      </c>
      <c r="I570" s="129">
        <v>0</v>
      </c>
    </row>
    <row r="571" spans="1:9">
      <c r="A571" s="126">
        <v>151</v>
      </c>
      <c r="B571" s="127">
        <f>PRRAS!C583</f>
        <v>570</v>
      </c>
      <c r="C571" s="127">
        <f>PRRAS!D583</f>
        <v>0</v>
      </c>
      <c r="D571" s="127">
        <f>PRRAS!E583</f>
        <v>0</v>
      </c>
      <c r="E571" s="127"/>
      <c r="F571" s="127"/>
      <c r="G571" s="128">
        <f t="shared" si="16"/>
        <v>0</v>
      </c>
      <c r="H571" s="128">
        <f t="shared" si="17"/>
        <v>0</v>
      </c>
      <c r="I571" s="129">
        <v>0</v>
      </c>
    </row>
    <row r="572" spans="1:9">
      <c r="A572" s="126">
        <v>151</v>
      </c>
      <c r="B572" s="127">
        <f>PRRAS!C584</f>
        <v>571</v>
      </c>
      <c r="C572" s="127">
        <f>PRRAS!D584</f>
        <v>0</v>
      </c>
      <c r="D572" s="127">
        <f>PRRAS!E584</f>
        <v>0</v>
      </c>
      <c r="E572" s="127"/>
      <c r="F572" s="127"/>
      <c r="G572" s="128">
        <f t="shared" si="16"/>
        <v>0</v>
      </c>
      <c r="H572" s="128">
        <f t="shared" si="17"/>
        <v>0</v>
      </c>
      <c r="I572" s="129">
        <v>0</v>
      </c>
    </row>
    <row r="573" spans="1:9">
      <c r="A573" s="126">
        <v>151</v>
      </c>
      <c r="B573" s="127">
        <f>PRRAS!C585</f>
        <v>572</v>
      </c>
      <c r="C573" s="127">
        <f>PRRAS!D585</f>
        <v>0</v>
      </c>
      <c r="D573" s="127">
        <f>PRRAS!E585</f>
        <v>0</v>
      </c>
      <c r="E573" s="127"/>
      <c r="F573" s="127"/>
      <c r="G573" s="128">
        <f t="shared" si="16"/>
        <v>0</v>
      </c>
      <c r="H573" s="128">
        <f t="shared" si="17"/>
        <v>0</v>
      </c>
      <c r="I573" s="129">
        <v>0</v>
      </c>
    </row>
    <row r="574" spans="1:9">
      <c r="A574" s="126">
        <v>151</v>
      </c>
      <c r="B574" s="127">
        <f>PRRAS!C586</f>
        <v>573</v>
      </c>
      <c r="C574" s="127">
        <f>PRRAS!D586</f>
        <v>0</v>
      </c>
      <c r="D574" s="127">
        <f>PRRAS!E586</f>
        <v>0</v>
      </c>
      <c r="E574" s="127"/>
      <c r="F574" s="127"/>
      <c r="G574" s="128">
        <f t="shared" si="16"/>
        <v>0</v>
      </c>
      <c r="H574" s="128">
        <f t="shared" si="17"/>
        <v>0</v>
      </c>
      <c r="I574" s="129">
        <v>0</v>
      </c>
    </row>
    <row r="575" spans="1:9">
      <c r="A575" s="126">
        <v>151</v>
      </c>
      <c r="B575" s="127">
        <f>PRRAS!C587</f>
        <v>574</v>
      </c>
      <c r="C575" s="127">
        <f>PRRAS!D587</f>
        <v>0</v>
      </c>
      <c r="D575" s="127">
        <f>PRRAS!E587</f>
        <v>0</v>
      </c>
      <c r="E575" s="127"/>
      <c r="F575" s="127"/>
      <c r="G575" s="128">
        <f t="shared" si="16"/>
        <v>0</v>
      </c>
      <c r="H575" s="128">
        <f t="shared" si="17"/>
        <v>0</v>
      </c>
      <c r="I575" s="129">
        <v>0</v>
      </c>
    </row>
    <row r="576" spans="1:9">
      <c r="A576" s="126">
        <v>151</v>
      </c>
      <c r="B576" s="127">
        <f>PRRAS!C588</f>
        <v>575</v>
      </c>
      <c r="C576" s="127">
        <f>PRRAS!D588</f>
        <v>0</v>
      </c>
      <c r="D576" s="127">
        <f>PRRAS!E588</f>
        <v>0</v>
      </c>
      <c r="E576" s="127"/>
      <c r="F576" s="127"/>
      <c r="G576" s="128">
        <f t="shared" si="16"/>
        <v>0</v>
      </c>
      <c r="H576" s="128">
        <f t="shared" si="17"/>
        <v>0</v>
      </c>
      <c r="I576" s="129">
        <v>0</v>
      </c>
    </row>
    <row r="577" spans="1:9">
      <c r="A577" s="126">
        <v>151</v>
      </c>
      <c r="B577" s="127">
        <f>PRRAS!C589</f>
        <v>576</v>
      </c>
      <c r="C577" s="127">
        <f>PRRAS!D589</f>
        <v>0</v>
      </c>
      <c r="D577" s="127">
        <f>PRRAS!E589</f>
        <v>0</v>
      </c>
      <c r="E577" s="127"/>
      <c r="F577" s="127"/>
      <c r="G577" s="128">
        <f t="shared" si="16"/>
        <v>0</v>
      </c>
      <c r="H577" s="128">
        <f t="shared" si="17"/>
        <v>0</v>
      </c>
      <c r="I577" s="129">
        <v>0</v>
      </c>
    </row>
    <row r="578" spans="1:9">
      <c r="A578" s="126">
        <v>151</v>
      </c>
      <c r="B578" s="127">
        <f>PRRAS!C590</f>
        <v>577</v>
      </c>
      <c r="C578" s="127">
        <f>PRRAS!D590</f>
        <v>0</v>
      </c>
      <c r="D578" s="127">
        <f>PRRAS!E590</f>
        <v>0</v>
      </c>
      <c r="E578" s="127"/>
      <c r="F578" s="127"/>
      <c r="G578" s="128">
        <f t="shared" si="16"/>
        <v>0</v>
      </c>
      <c r="H578" s="128">
        <f t="shared" si="17"/>
        <v>0</v>
      </c>
      <c r="I578" s="129">
        <v>0</v>
      </c>
    </row>
    <row r="579" spans="1:9">
      <c r="A579" s="126">
        <v>151</v>
      </c>
      <c r="B579" s="127">
        <f>PRRAS!C591</f>
        <v>578</v>
      </c>
      <c r="C579" s="127">
        <f>PRRAS!D591</f>
        <v>0</v>
      </c>
      <c r="D579" s="127">
        <f>PRRAS!E591</f>
        <v>0</v>
      </c>
      <c r="E579" s="127"/>
      <c r="F579" s="127"/>
      <c r="G579" s="128">
        <f t="shared" si="16"/>
        <v>0</v>
      </c>
      <c r="H579" s="128">
        <f t="shared" si="17"/>
        <v>0</v>
      </c>
      <c r="I579" s="129">
        <v>0</v>
      </c>
    </row>
    <row r="580" spans="1:9">
      <c r="A580" s="126">
        <v>151</v>
      </c>
      <c r="B580" s="127">
        <f>PRRAS!C592</f>
        <v>579</v>
      </c>
      <c r="C580" s="127">
        <f>PRRAS!D592</f>
        <v>0</v>
      </c>
      <c r="D580" s="127">
        <f>PRRAS!E592</f>
        <v>0</v>
      </c>
      <c r="E580" s="127"/>
      <c r="F580" s="127"/>
      <c r="G580" s="128">
        <f t="shared" si="16"/>
        <v>0</v>
      </c>
      <c r="H580" s="128">
        <f t="shared" si="17"/>
        <v>0</v>
      </c>
      <c r="I580" s="129">
        <v>0</v>
      </c>
    </row>
    <row r="581" spans="1:9">
      <c r="A581" s="126">
        <v>151</v>
      </c>
      <c r="B581" s="127">
        <f>PRRAS!C593</f>
        <v>580</v>
      </c>
      <c r="C581" s="127">
        <f>PRRAS!D593</f>
        <v>0</v>
      </c>
      <c r="D581" s="127">
        <f>PRRAS!E593</f>
        <v>0</v>
      </c>
      <c r="E581" s="127"/>
      <c r="F581" s="127"/>
      <c r="G581" s="128">
        <f t="shared" ref="G581:G643" si="18">(B581/1000)*(C581*1+D581*2)</f>
        <v>0</v>
      </c>
      <c r="H581" s="128">
        <f t="shared" ref="H581:H643" si="19">ABS(C581-ROUND(C581,0))+ABS(D581-ROUND(D581,0))</f>
        <v>0</v>
      </c>
      <c r="I581" s="129">
        <v>0</v>
      </c>
    </row>
    <row r="582" spans="1:9">
      <c r="A582" s="126">
        <v>151</v>
      </c>
      <c r="B582" s="127">
        <f>PRRAS!C594</f>
        <v>581</v>
      </c>
      <c r="C582" s="127">
        <f>PRRAS!D594</f>
        <v>0</v>
      </c>
      <c r="D582" s="127">
        <f>PRRAS!E594</f>
        <v>0</v>
      </c>
      <c r="E582" s="127"/>
      <c r="F582" s="127"/>
      <c r="G582" s="128">
        <f t="shared" si="18"/>
        <v>0</v>
      </c>
      <c r="H582" s="128">
        <f t="shared" si="19"/>
        <v>0</v>
      </c>
      <c r="I582" s="129">
        <v>0</v>
      </c>
    </row>
    <row r="583" spans="1:9">
      <c r="A583" s="126">
        <v>151</v>
      </c>
      <c r="B583" s="127">
        <f>PRRAS!C595</f>
        <v>582</v>
      </c>
      <c r="C583" s="127">
        <f>PRRAS!D595</f>
        <v>0</v>
      </c>
      <c r="D583" s="127">
        <f>PRRAS!E595</f>
        <v>0</v>
      </c>
      <c r="E583" s="127"/>
      <c r="F583" s="127"/>
      <c r="G583" s="128">
        <f t="shared" si="18"/>
        <v>0</v>
      </c>
      <c r="H583" s="128">
        <f t="shared" si="19"/>
        <v>0</v>
      </c>
      <c r="I583" s="129">
        <v>0</v>
      </c>
    </row>
    <row r="584" spans="1:9">
      <c r="A584" s="126">
        <v>151</v>
      </c>
      <c r="B584" s="127">
        <f>PRRAS!C596</f>
        <v>583</v>
      </c>
      <c r="C584" s="127">
        <f>PRRAS!D596</f>
        <v>0</v>
      </c>
      <c r="D584" s="127">
        <f>PRRAS!E596</f>
        <v>0</v>
      </c>
      <c r="E584" s="127"/>
      <c r="F584" s="127"/>
      <c r="G584" s="128">
        <f t="shared" si="18"/>
        <v>0</v>
      </c>
      <c r="H584" s="128">
        <f t="shared" si="19"/>
        <v>0</v>
      </c>
      <c r="I584" s="129">
        <v>0</v>
      </c>
    </row>
    <row r="585" spans="1:9">
      <c r="A585" s="126">
        <v>151</v>
      </c>
      <c r="B585" s="127">
        <f>PRRAS!C597</f>
        <v>584</v>
      </c>
      <c r="C585" s="127">
        <f>PRRAS!D597</f>
        <v>0</v>
      </c>
      <c r="D585" s="127">
        <f>PRRAS!E597</f>
        <v>0</v>
      </c>
      <c r="E585" s="127"/>
      <c r="F585" s="127"/>
      <c r="G585" s="128">
        <f t="shared" si="18"/>
        <v>0</v>
      </c>
      <c r="H585" s="128">
        <f t="shared" si="19"/>
        <v>0</v>
      </c>
      <c r="I585" s="129">
        <v>0</v>
      </c>
    </row>
    <row r="586" spans="1:9">
      <c r="A586" s="126">
        <v>151</v>
      </c>
      <c r="B586" s="127">
        <f>PRRAS!C598</f>
        <v>585</v>
      </c>
      <c r="C586" s="127">
        <f>PRRAS!D598</f>
        <v>76588</v>
      </c>
      <c r="D586" s="127">
        <f>PRRAS!E598</f>
        <v>80418</v>
      </c>
      <c r="E586" s="127"/>
      <c r="F586" s="127"/>
      <c r="G586" s="128">
        <f t="shared" si="18"/>
        <v>138893.03999999998</v>
      </c>
      <c r="H586" s="128">
        <f t="shared" si="19"/>
        <v>0</v>
      </c>
      <c r="I586" s="129">
        <v>0</v>
      </c>
    </row>
    <row r="587" spans="1:9">
      <c r="A587" s="126">
        <v>151</v>
      </c>
      <c r="B587" s="127">
        <f>PRRAS!C599</f>
        <v>586</v>
      </c>
      <c r="C587" s="127">
        <f>PRRAS!D599</f>
        <v>0</v>
      </c>
      <c r="D587" s="127">
        <f>PRRAS!E599</f>
        <v>0</v>
      </c>
      <c r="E587" s="127"/>
      <c r="F587" s="127"/>
      <c r="G587" s="128">
        <f t="shared" si="18"/>
        <v>0</v>
      </c>
      <c r="H587" s="128">
        <f t="shared" si="19"/>
        <v>0</v>
      </c>
      <c r="I587" s="129">
        <v>0</v>
      </c>
    </row>
    <row r="588" spans="1:9">
      <c r="A588" s="126">
        <v>151</v>
      </c>
      <c r="B588" s="127">
        <f>PRRAS!C600</f>
        <v>587</v>
      </c>
      <c r="C588" s="127">
        <f>PRRAS!D600</f>
        <v>0</v>
      </c>
      <c r="D588" s="127">
        <f>PRRAS!E600</f>
        <v>0</v>
      </c>
      <c r="E588" s="127"/>
      <c r="F588" s="127"/>
      <c r="G588" s="128">
        <f t="shared" si="18"/>
        <v>0</v>
      </c>
      <c r="H588" s="128">
        <f t="shared" si="19"/>
        <v>0</v>
      </c>
      <c r="I588" s="129">
        <v>0</v>
      </c>
    </row>
    <row r="589" spans="1:9">
      <c r="A589" s="126">
        <v>151</v>
      </c>
      <c r="B589" s="127">
        <f>PRRAS!C601</f>
        <v>588</v>
      </c>
      <c r="C589" s="127">
        <f>PRRAS!D601</f>
        <v>0</v>
      </c>
      <c r="D589" s="127">
        <f>PRRAS!E601</f>
        <v>0</v>
      </c>
      <c r="E589" s="127"/>
      <c r="F589" s="127"/>
      <c r="G589" s="128">
        <f t="shared" si="18"/>
        <v>0</v>
      </c>
      <c r="H589" s="128">
        <f t="shared" si="19"/>
        <v>0</v>
      </c>
      <c r="I589" s="129">
        <v>0</v>
      </c>
    </row>
    <row r="590" spans="1:9">
      <c r="A590" s="126">
        <v>151</v>
      </c>
      <c r="B590" s="127">
        <f>PRRAS!C602</f>
        <v>589</v>
      </c>
      <c r="C590" s="127">
        <f>PRRAS!D602</f>
        <v>0</v>
      </c>
      <c r="D590" s="127">
        <f>PRRAS!E602</f>
        <v>0</v>
      </c>
      <c r="E590" s="127"/>
      <c r="F590" s="127"/>
      <c r="G590" s="128">
        <f t="shared" si="18"/>
        <v>0</v>
      </c>
      <c r="H590" s="128">
        <f t="shared" si="19"/>
        <v>0</v>
      </c>
      <c r="I590" s="129">
        <v>0</v>
      </c>
    </row>
    <row r="591" spans="1:9">
      <c r="A591" s="126">
        <v>151</v>
      </c>
      <c r="B591" s="127">
        <f>PRRAS!C603</f>
        <v>590</v>
      </c>
      <c r="C591" s="127">
        <f>PRRAS!D603</f>
        <v>0</v>
      </c>
      <c r="D591" s="127">
        <f>PRRAS!E603</f>
        <v>0</v>
      </c>
      <c r="E591" s="127"/>
      <c r="F591" s="127"/>
      <c r="G591" s="128">
        <f t="shared" si="18"/>
        <v>0</v>
      </c>
      <c r="H591" s="128">
        <f t="shared" si="19"/>
        <v>0</v>
      </c>
      <c r="I591" s="129">
        <v>0</v>
      </c>
    </row>
    <row r="592" spans="1:9">
      <c r="A592" s="126">
        <v>151</v>
      </c>
      <c r="B592" s="127">
        <f>PRRAS!C604</f>
        <v>591</v>
      </c>
      <c r="C592" s="127">
        <f>PRRAS!D604</f>
        <v>76588</v>
      </c>
      <c r="D592" s="127">
        <f>PRRAS!E604</f>
        <v>80418</v>
      </c>
      <c r="E592" s="127"/>
      <c r="F592" s="127"/>
      <c r="G592" s="128">
        <f t="shared" si="18"/>
        <v>140317.584</v>
      </c>
      <c r="H592" s="128">
        <f t="shared" si="19"/>
        <v>0</v>
      </c>
      <c r="I592" s="129">
        <v>0</v>
      </c>
    </row>
    <row r="593" spans="1:9">
      <c r="A593" s="126">
        <v>151</v>
      </c>
      <c r="B593" s="127">
        <f>PRRAS!C605</f>
        <v>592</v>
      </c>
      <c r="C593" s="127">
        <f>PRRAS!D605</f>
        <v>76588</v>
      </c>
      <c r="D593" s="127">
        <f>PRRAS!E605</f>
        <v>80418</v>
      </c>
      <c r="E593" s="127"/>
      <c r="F593" s="127"/>
      <c r="G593" s="128">
        <f t="shared" si="18"/>
        <v>140555.008</v>
      </c>
      <c r="H593" s="128">
        <f t="shared" si="19"/>
        <v>0</v>
      </c>
      <c r="I593" s="129">
        <v>0</v>
      </c>
    </row>
    <row r="594" spans="1:9">
      <c r="A594" s="126">
        <v>151</v>
      </c>
      <c r="B594" s="127">
        <f>PRRAS!C606</f>
        <v>593</v>
      </c>
      <c r="C594" s="127">
        <f>PRRAS!D606</f>
        <v>0</v>
      </c>
      <c r="D594" s="127">
        <f>PRRAS!E606</f>
        <v>0</v>
      </c>
      <c r="E594" s="127"/>
      <c r="F594" s="127"/>
      <c r="G594" s="128">
        <f t="shared" si="18"/>
        <v>0</v>
      </c>
      <c r="H594" s="128">
        <f t="shared" si="19"/>
        <v>0</v>
      </c>
      <c r="I594" s="129">
        <v>0</v>
      </c>
    </row>
    <row r="595" spans="1:9">
      <c r="A595" s="126">
        <v>151</v>
      </c>
      <c r="B595" s="127">
        <f>PRRAS!C607</f>
        <v>594</v>
      </c>
      <c r="C595" s="127">
        <f>PRRAS!D607</f>
        <v>0</v>
      </c>
      <c r="D595" s="127">
        <f>PRRAS!E607</f>
        <v>0</v>
      </c>
      <c r="E595" s="127"/>
      <c r="F595" s="127"/>
      <c r="G595" s="128">
        <f t="shared" si="18"/>
        <v>0</v>
      </c>
      <c r="H595" s="128">
        <f t="shared" si="19"/>
        <v>0</v>
      </c>
      <c r="I595" s="129">
        <v>0</v>
      </c>
    </row>
    <row r="596" spans="1:9">
      <c r="A596" s="126">
        <v>151</v>
      </c>
      <c r="B596" s="127">
        <f>PRRAS!C608</f>
        <v>595</v>
      </c>
      <c r="C596" s="127">
        <f>PRRAS!D608</f>
        <v>0</v>
      </c>
      <c r="D596" s="127">
        <f>PRRAS!E608</f>
        <v>0</v>
      </c>
      <c r="E596" s="127"/>
      <c r="F596" s="127"/>
      <c r="G596" s="128">
        <f t="shared" si="18"/>
        <v>0</v>
      </c>
      <c r="H596" s="128">
        <f t="shared" si="19"/>
        <v>0</v>
      </c>
      <c r="I596" s="129">
        <v>0</v>
      </c>
    </row>
    <row r="597" spans="1:9">
      <c r="A597" s="126">
        <v>151</v>
      </c>
      <c r="B597" s="127">
        <f>PRRAS!C609</f>
        <v>596</v>
      </c>
      <c r="C597" s="127">
        <f>PRRAS!D609</f>
        <v>0</v>
      </c>
      <c r="D597" s="127">
        <f>PRRAS!E609</f>
        <v>0</v>
      </c>
      <c r="E597" s="127"/>
      <c r="F597" s="127"/>
      <c r="G597" s="128">
        <f t="shared" si="18"/>
        <v>0</v>
      </c>
      <c r="H597" s="128">
        <f t="shared" si="19"/>
        <v>0</v>
      </c>
      <c r="I597" s="129">
        <v>0</v>
      </c>
    </row>
    <row r="598" spans="1:9">
      <c r="A598" s="126">
        <v>151</v>
      </c>
      <c r="B598" s="127">
        <f>PRRAS!C610</f>
        <v>597</v>
      </c>
      <c r="C598" s="127">
        <f>PRRAS!D610</f>
        <v>0</v>
      </c>
      <c r="D598" s="127">
        <f>PRRAS!E610</f>
        <v>0</v>
      </c>
      <c r="E598" s="127"/>
      <c r="F598" s="127"/>
      <c r="G598" s="128">
        <f t="shared" si="18"/>
        <v>0</v>
      </c>
      <c r="H598" s="128">
        <f t="shared" si="19"/>
        <v>0</v>
      </c>
      <c r="I598" s="129">
        <v>0</v>
      </c>
    </row>
    <row r="599" spans="1:9">
      <c r="A599" s="126">
        <v>151</v>
      </c>
      <c r="B599" s="127">
        <f>PRRAS!C611</f>
        <v>598</v>
      </c>
      <c r="C599" s="127">
        <f>PRRAS!D611</f>
        <v>0</v>
      </c>
      <c r="D599" s="127">
        <f>PRRAS!E611</f>
        <v>0</v>
      </c>
      <c r="E599" s="127"/>
      <c r="F599" s="127"/>
      <c r="G599" s="128">
        <f t="shared" si="18"/>
        <v>0</v>
      </c>
      <c r="H599" s="128">
        <f t="shared" si="19"/>
        <v>0</v>
      </c>
      <c r="I599" s="129">
        <v>0</v>
      </c>
    </row>
    <row r="600" spans="1:9">
      <c r="A600" s="126">
        <v>151</v>
      </c>
      <c r="B600" s="127">
        <f>PRRAS!C612</f>
        <v>599</v>
      </c>
      <c r="C600" s="127">
        <f>PRRAS!D612</f>
        <v>0</v>
      </c>
      <c r="D600" s="127">
        <f>PRRAS!E612</f>
        <v>0</v>
      </c>
      <c r="E600" s="127"/>
      <c r="F600" s="127"/>
      <c r="G600" s="128">
        <f t="shared" si="18"/>
        <v>0</v>
      </c>
      <c r="H600" s="128">
        <f t="shared" si="19"/>
        <v>0</v>
      </c>
      <c r="I600" s="129">
        <v>0</v>
      </c>
    </row>
    <row r="601" spans="1:9">
      <c r="A601" s="126">
        <v>151</v>
      </c>
      <c r="B601" s="127">
        <f>PRRAS!C613</f>
        <v>600</v>
      </c>
      <c r="C601" s="127">
        <f>PRRAS!D613</f>
        <v>0</v>
      </c>
      <c r="D601" s="127">
        <f>PRRAS!E613</f>
        <v>0</v>
      </c>
      <c r="E601" s="127"/>
      <c r="F601" s="127"/>
      <c r="G601" s="128">
        <f t="shared" si="18"/>
        <v>0</v>
      </c>
      <c r="H601" s="128">
        <f t="shared" si="19"/>
        <v>0</v>
      </c>
      <c r="I601" s="129">
        <v>0</v>
      </c>
    </row>
    <row r="602" spans="1:9">
      <c r="A602" s="126">
        <v>151</v>
      </c>
      <c r="B602" s="127">
        <f>PRRAS!C614</f>
        <v>601</v>
      </c>
      <c r="C602" s="127">
        <f>PRRAS!D614</f>
        <v>0</v>
      </c>
      <c r="D602" s="127">
        <f>PRRAS!E614</f>
        <v>0</v>
      </c>
      <c r="E602" s="127"/>
      <c r="F602" s="127"/>
      <c r="G602" s="128">
        <f t="shared" si="18"/>
        <v>0</v>
      </c>
      <c r="H602" s="128">
        <f t="shared" si="19"/>
        <v>0</v>
      </c>
      <c r="I602" s="129">
        <v>0</v>
      </c>
    </row>
    <row r="603" spans="1:9">
      <c r="A603" s="126">
        <v>151</v>
      </c>
      <c r="B603" s="127">
        <f>PRRAS!C615</f>
        <v>602</v>
      </c>
      <c r="C603" s="127">
        <f>PRRAS!D615</f>
        <v>0</v>
      </c>
      <c r="D603" s="127">
        <f>PRRAS!E615</f>
        <v>0</v>
      </c>
      <c r="E603" s="127"/>
      <c r="F603" s="127"/>
      <c r="G603" s="128">
        <f t="shared" si="18"/>
        <v>0</v>
      </c>
      <c r="H603" s="128">
        <f t="shared" si="19"/>
        <v>0</v>
      </c>
      <c r="I603" s="129">
        <v>0</v>
      </c>
    </row>
    <row r="604" spans="1:9">
      <c r="A604" s="126">
        <v>151</v>
      </c>
      <c r="B604" s="127">
        <f>PRRAS!C616</f>
        <v>603</v>
      </c>
      <c r="C604" s="127">
        <f>PRRAS!D616</f>
        <v>0</v>
      </c>
      <c r="D604" s="127">
        <f>PRRAS!E616</f>
        <v>0</v>
      </c>
      <c r="E604" s="127"/>
      <c r="F604" s="127"/>
      <c r="G604" s="128">
        <f t="shared" si="18"/>
        <v>0</v>
      </c>
      <c r="H604" s="128">
        <f t="shared" si="19"/>
        <v>0</v>
      </c>
      <c r="I604" s="129">
        <v>0</v>
      </c>
    </row>
    <row r="605" spans="1:9">
      <c r="A605" s="126">
        <v>151</v>
      </c>
      <c r="B605" s="127">
        <f>PRRAS!C617</f>
        <v>604</v>
      </c>
      <c r="C605" s="127">
        <f>PRRAS!D617</f>
        <v>0</v>
      </c>
      <c r="D605" s="127">
        <f>PRRAS!E617</f>
        <v>0</v>
      </c>
      <c r="E605" s="127"/>
      <c r="F605" s="127"/>
      <c r="G605" s="128">
        <f t="shared" si="18"/>
        <v>0</v>
      </c>
      <c r="H605" s="128">
        <f t="shared" si="19"/>
        <v>0</v>
      </c>
      <c r="I605" s="129">
        <v>0</v>
      </c>
    </row>
    <row r="606" spans="1:9">
      <c r="A606" s="126">
        <v>151</v>
      </c>
      <c r="B606" s="127">
        <f>PRRAS!C618</f>
        <v>605</v>
      </c>
      <c r="C606" s="127">
        <f>PRRAS!D618</f>
        <v>0</v>
      </c>
      <c r="D606" s="127">
        <f>PRRAS!E618</f>
        <v>0</v>
      </c>
      <c r="E606" s="127"/>
      <c r="F606" s="127"/>
      <c r="G606" s="128">
        <f t="shared" si="18"/>
        <v>0</v>
      </c>
      <c r="H606" s="128">
        <f t="shared" si="19"/>
        <v>0</v>
      </c>
      <c r="I606" s="129">
        <v>0</v>
      </c>
    </row>
    <row r="607" spans="1:9">
      <c r="A607" s="126">
        <v>151</v>
      </c>
      <c r="B607" s="127">
        <f>PRRAS!C619</f>
        <v>606</v>
      </c>
      <c r="C607" s="127">
        <f>PRRAS!D619</f>
        <v>0</v>
      </c>
      <c r="D607" s="127">
        <f>PRRAS!E619</f>
        <v>0</v>
      </c>
      <c r="E607" s="127"/>
      <c r="F607" s="127"/>
      <c r="G607" s="128">
        <f t="shared" si="18"/>
        <v>0</v>
      </c>
      <c r="H607" s="128">
        <f t="shared" si="19"/>
        <v>0</v>
      </c>
      <c r="I607" s="129">
        <v>0</v>
      </c>
    </row>
    <row r="608" spans="1:9">
      <c r="A608" s="126">
        <v>151</v>
      </c>
      <c r="B608" s="127">
        <f>PRRAS!C620</f>
        <v>607</v>
      </c>
      <c r="C608" s="127">
        <f>PRRAS!D620</f>
        <v>0</v>
      </c>
      <c r="D608" s="127">
        <f>PRRAS!E620</f>
        <v>0</v>
      </c>
      <c r="E608" s="127"/>
      <c r="F608" s="127"/>
      <c r="G608" s="128">
        <f t="shared" si="18"/>
        <v>0</v>
      </c>
      <c r="H608" s="128">
        <f t="shared" si="19"/>
        <v>0</v>
      </c>
      <c r="I608" s="129">
        <v>0</v>
      </c>
    </row>
    <row r="609" spans="1:9">
      <c r="A609" s="126">
        <v>151</v>
      </c>
      <c r="B609" s="127">
        <f>PRRAS!C621</f>
        <v>608</v>
      </c>
      <c r="C609" s="127">
        <f>PRRAS!D621</f>
        <v>0</v>
      </c>
      <c r="D609" s="127">
        <f>PRRAS!E621</f>
        <v>0</v>
      </c>
      <c r="E609" s="127"/>
      <c r="F609" s="127"/>
      <c r="G609" s="128">
        <f t="shared" si="18"/>
        <v>0</v>
      </c>
      <c r="H609" s="128">
        <f t="shared" si="19"/>
        <v>0</v>
      </c>
      <c r="I609" s="129">
        <v>0</v>
      </c>
    </row>
    <row r="610" spans="1:9">
      <c r="A610" s="126">
        <v>151</v>
      </c>
      <c r="B610" s="127">
        <f>PRRAS!C622</f>
        <v>609</v>
      </c>
      <c r="C610" s="127">
        <f>PRRAS!D622</f>
        <v>0</v>
      </c>
      <c r="D610" s="127">
        <f>PRRAS!E622</f>
        <v>0</v>
      </c>
      <c r="E610" s="127"/>
      <c r="F610" s="127"/>
      <c r="G610" s="128">
        <f t="shared" si="18"/>
        <v>0</v>
      </c>
      <c r="H610" s="128">
        <f t="shared" si="19"/>
        <v>0</v>
      </c>
      <c r="I610" s="129">
        <v>0</v>
      </c>
    </row>
    <row r="611" spans="1:9">
      <c r="A611" s="126">
        <v>151</v>
      </c>
      <c r="B611" s="127">
        <f>PRRAS!C623</f>
        <v>610</v>
      </c>
      <c r="C611" s="127">
        <f>PRRAS!D623</f>
        <v>0</v>
      </c>
      <c r="D611" s="127">
        <f>PRRAS!E623</f>
        <v>0</v>
      </c>
      <c r="E611" s="127"/>
      <c r="F611" s="127"/>
      <c r="G611" s="128">
        <f t="shared" si="18"/>
        <v>0</v>
      </c>
      <c r="H611" s="128">
        <f t="shared" si="19"/>
        <v>0</v>
      </c>
      <c r="I611" s="129">
        <v>0</v>
      </c>
    </row>
    <row r="612" spans="1:9">
      <c r="A612" s="126">
        <v>151</v>
      </c>
      <c r="B612" s="127">
        <f>PRRAS!C624</f>
        <v>611</v>
      </c>
      <c r="C612" s="127">
        <f>PRRAS!D624</f>
        <v>0</v>
      </c>
      <c r="D612" s="127">
        <f>PRRAS!E624</f>
        <v>0</v>
      </c>
      <c r="E612" s="127"/>
      <c r="F612" s="127"/>
      <c r="G612" s="128">
        <f t="shared" si="18"/>
        <v>0</v>
      </c>
      <c r="H612" s="128">
        <f t="shared" si="19"/>
        <v>0</v>
      </c>
      <c r="I612" s="129">
        <v>0</v>
      </c>
    </row>
    <row r="613" spans="1:9">
      <c r="A613" s="126">
        <v>151</v>
      </c>
      <c r="B613" s="127">
        <f>PRRAS!C625</f>
        <v>612</v>
      </c>
      <c r="C613" s="127">
        <f>PRRAS!D625</f>
        <v>0</v>
      </c>
      <c r="D613" s="127">
        <f>PRRAS!E625</f>
        <v>0</v>
      </c>
      <c r="E613" s="127"/>
      <c r="F613" s="127"/>
      <c r="G613" s="128">
        <f t="shared" si="18"/>
        <v>0</v>
      </c>
      <c r="H613" s="128">
        <f t="shared" si="19"/>
        <v>0</v>
      </c>
      <c r="I613" s="129">
        <v>0</v>
      </c>
    </row>
    <row r="614" spans="1:9">
      <c r="A614" s="126">
        <v>151</v>
      </c>
      <c r="B614" s="127">
        <f>PRRAS!C626</f>
        <v>613</v>
      </c>
      <c r="C614" s="127">
        <f>PRRAS!D626</f>
        <v>0</v>
      </c>
      <c r="D614" s="127">
        <f>PRRAS!E626</f>
        <v>0</v>
      </c>
      <c r="E614" s="127"/>
      <c r="F614" s="127"/>
      <c r="G614" s="128">
        <f t="shared" si="18"/>
        <v>0</v>
      </c>
      <c r="H614" s="128">
        <f t="shared" si="19"/>
        <v>0</v>
      </c>
      <c r="I614" s="129">
        <v>0</v>
      </c>
    </row>
    <row r="615" spans="1:9">
      <c r="A615" s="126">
        <v>151</v>
      </c>
      <c r="B615" s="127">
        <f>PRRAS!C627</f>
        <v>614</v>
      </c>
      <c r="C615" s="127">
        <f>PRRAS!D627</f>
        <v>0</v>
      </c>
      <c r="D615" s="127">
        <f>PRRAS!E627</f>
        <v>0</v>
      </c>
      <c r="E615" s="127"/>
      <c r="F615" s="127"/>
      <c r="G615" s="128">
        <f t="shared" si="18"/>
        <v>0</v>
      </c>
      <c r="H615" s="128">
        <f t="shared" si="19"/>
        <v>0</v>
      </c>
      <c r="I615" s="129">
        <v>0</v>
      </c>
    </row>
    <row r="616" spans="1:9">
      <c r="A616" s="126">
        <v>151</v>
      </c>
      <c r="B616" s="127">
        <f>PRRAS!C628</f>
        <v>615</v>
      </c>
      <c r="C616" s="127">
        <f>PRRAS!D628</f>
        <v>0</v>
      </c>
      <c r="D616" s="127">
        <f>PRRAS!E628</f>
        <v>0</v>
      </c>
      <c r="E616" s="127"/>
      <c r="F616" s="127"/>
      <c r="G616" s="128">
        <f t="shared" si="18"/>
        <v>0</v>
      </c>
      <c r="H616" s="128">
        <f t="shared" si="19"/>
        <v>0</v>
      </c>
      <c r="I616" s="129">
        <v>0</v>
      </c>
    </row>
    <row r="617" spans="1:9">
      <c r="A617" s="126">
        <v>151</v>
      </c>
      <c r="B617" s="127">
        <f>PRRAS!C629</f>
        <v>616</v>
      </c>
      <c r="C617" s="127">
        <f>PRRAS!D629</f>
        <v>0</v>
      </c>
      <c r="D617" s="127">
        <f>PRRAS!E629</f>
        <v>0</v>
      </c>
      <c r="E617" s="127"/>
      <c r="F617" s="127"/>
      <c r="G617" s="128">
        <f t="shared" si="18"/>
        <v>0</v>
      </c>
      <c r="H617" s="128">
        <f t="shared" si="19"/>
        <v>0</v>
      </c>
      <c r="I617" s="129">
        <v>0</v>
      </c>
    </row>
    <row r="618" spans="1:9">
      <c r="A618" s="126">
        <v>151</v>
      </c>
      <c r="B618" s="127">
        <f>PRRAS!C630</f>
        <v>617</v>
      </c>
      <c r="C618" s="127">
        <f>PRRAS!D630</f>
        <v>0</v>
      </c>
      <c r="D618" s="127">
        <f>PRRAS!E630</f>
        <v>0</v>
      </c>
      <c r="E618" s="127"/>
      <c r="F618" s="127"/>
      <c r="G618" s="128">
        <f t="shared" si="18"/>
        <v>0</v>
      </c>
      <c r="H618" s="128">
        <f t="shared" si="19"/>
        <v>0</v>
      </c>
      <c r="I618" s="129">
        <v>0</v>
      </c>
    </row>
    <row r="619" spans="1:9">
      <c r="A619" s="126">
        <v>151</v>
      </c>
      <c r="B619" s="127">
        <f>PRRAS!C631</f>
        <v>618</v>
      </c>
      <c r="C619" s="127">
        <f>PRRAS!D631</f>
        <v>0</v>
      </c>
      <c r="D619" s="127">
        <f>PRRAS!E631</f>
        <v>0</v>
      </c>
      <c r="E619" s="127"/>
      <c r="F619" s="127"/>
      <c r="G619" s="128">
        <f t="shared" si="18"/>
        <v>0</v>
      </c>
      <c r="H619" s="128">
        <f t="shared" si="19"/>
        <v>0</v>
      </c>
      <c r="I619" s="129">
        <v>0</v>
      </c>
    </row>
    <row r="620" spans="1:9">
      <c r="A620" s="126">
        <v>151</v>
      </c>
      <c r="B620" s="127">
        <f>PRRAS!C632</f>
        <v>619</v>
      </c>
      <c r="C620" s="127">
        <f>PRRAS!D632</f>
        <v>0</v>
      </c>
      <c r="D620" s="127">
        <f>PRRAS!E632</f>
        <v>0</v>
      </c>
      <c r="E620" s="127"/>
      <c r="F620" s="127"/>
      <c r="G620" s="128">
        <f t="shared" si="18"/>
        <v>0</v>
      </c>
      <c r="H620" s="128">
        <f t="shared" si="19"/>
        <v>0</v>
      </c>
      <c r="I620" s="129">
        <v>0</v>
      </c>
    </row>
    <row r="621" spans="1:9">
      <c r="A621" s="126">
        <v>151</v>
      </c>
      <c r="B621" s="127">
        <f>PRRAS!C633</f>
        <v>620</v>
      </c>
      <c r="C621" s="127">
        <f>PRRAS!D633</f>
        <v>0</v>
      </c>
      <c r="D621" s="127">
        <f>PRRAS!E633</f>
        <v>0</v>
      </c>
      <c r="E621" s="127"/>
      <c r="F621" s="127"/>
      <c r="G621" s="128">
        <f t="shared" si="18"/>
        <v>0</v>
      </c>
      <c r="H621" s="128">
        <f t="shared" si="19"/>
        <v>0</v>
      </c>
      <c r="I621" s="129">
        <v>0</v>
      </c>
    </row>
    <row r="622" spans="1:9">
      <c r="A622" s="126">
        <v>151</v>
      </c>
      <c r="B622" s="127">
        <f>PRRAS!C634</f>
        <v>621</v>
      </c>
      <c r="C622" s="127">
        <f>PRRAS!D634</f>
        <v>0</v>
      </c>
      <c r="D622" s="127">
        <f>PRRAS!E634</f>
        <v>0</v>
      </c>
      <c r="E622" s="127"/>
      <c r="F622" s="127"/>
      <c r="G622" s="128">
        <f t="shared" si="18"/>
        <v>0</v>
      </c>
      <c r="H622" s="128">
        <f t="shared" si="19"/>
        <v>0</v>
      </c>
      <c r="I622" s="129">
        <v>0</v>
      </c>
    </row>
    <row r="623" spans="1:9">
      <c r="A623" s="126">
        <v>151</v>
      </c>
      <c r="B623" s="127">
        <f>PRRAS!C635</f>
        <v>622</v>
      </c>
      <c r="C623" s="127">
        <f>PRRAS!D635</f>
        <v>0</v>
      </c>
      <c r="D623" s="127">
        <f>PRRAS!E635</f>
        <v>0</v>
      </c>
      <c r="E623" s="127"/>
      <c r="F623" s="127"/>
      <c r="G623" s="128">
        <f t="shared" si="18"/>
        <v>0</v>
      </c>
      <c r="H623" s="128">
        <f t="shared" si="19"/>
        <v>0</v>
      </c>
      <c r="I623" s="129">
        <v>0</v>
      </c>
    </row>
    <row r="624" spans="1:9">
      <c r="A624" s="126">
        <v>151</v>
      </c>
      <c r="B624" s="127">
        <f>PRRAS!C636</f>
        <v>623</v>
      </c>
      <c r="C624" s="127">
        <f>PRRAS!D636</f>
        <v>0</v>
      </c>
      <c r="D624" s="127">
        <f>PRRAS!E636</f>
        <v>0</v>
      </c>
      <c r="E624" s="127"/>
      <c r="F624" s="127"/>
      <c r="G624" s="128">
        <f t="shared" si="18"/>
        <v>0</v>
      </c>
      <c r="H624" s="128">
        <f t="shared" si="19"/>
        <v>0</v>
      </c>
      <c r="I624" s="129">
        <v>0</v>
      </c>
    </row>
    <row r="625" spans="1:9">
      <c r="A625" s="126">
        <v>151</v>
      </c>
      <c r="B625" s="127">
        <f>PRRAS!C637</f>
        <v>624</v>
      </c>
      <c r="C625" s="127">
        <f>PRRAS!D637</f>
        <v>0</v>
      </c>
      <c r="D625" s="127">
        <f>PRRAS!E637</f>
        <v>0</v>
      </c>
      <c r="E625" s="127"/>
      <c r="F625" s="127"/>
      <c r="G625" s="128">
        <f t="shared" si="18"/>
        <v>0</v>
      </c>
      <c r="H625" s="128">
        <f t="shared" si="19"/>
        <v>0</v>
      </c>
      <c r="I625" s="129">
        <v>0</v>
      </c>
    </row>
    <row r="626" spans="1:9">
      <c r="A626" s="126">
        <v>151</v>
      </c>
      <c r="B626" s="127">
        <f>PRRAS!C638</f>
        <v>625</v>
      </c>
      <c r="C626" s="127">
        <f>PRRAS!D638</f>
        <v>0</v>
      </c>
      <c r="D626" s="127">
        <f>PRRAS!E638</f>
        <v>0</v>
      </c>
      <c r="E626" s="127"/>
      <c r="F626" s="127"/>
      <c r="G626" s="128">
        <f t="shared" si="18"/>
        <v>0</v>
      </c>
      <c r="H626" s="128">
        <f t="shared" si="19"/>
        <v>0</v>
      </c>
      <c r="I626" s="129">
        <v>0</v>
      </c>
    </row>
    <row r="627" spans="1:9">
      <c r="A627" s="126">
        <v>151</v>
      </c>
      <c r="B627" s="127">
        <f>PRRAS!C639</f>
        <v>626</v>
      </c>
      <c r="C627" s="127">
        <f>PRRAS!D639</f>
        <v>0</v>
      </c>
      <c r="D627" s="127">
        <f>PRRAS!E639</f>
        <v>0</v>
      </c>
      <c r="E627" s="127"/>
      <c r="F627" s="127"/>
      <c r="G627" s="128">
        <f t="shared" si="18"/>
        <v>0</v>
      </c>
      <c r="H627" s="128">
        <f t="shared" si="19"/>
        <v>0</v>
      </c>
      <c r="I627" s="129">
        <v>0</v>
      </c>
    </row>
    <row r="628" spans="1:9">
      <c r="A628" s="126">
        <v>151</v>
      </c>
      <c r="B628" s="127">
        <f>PRRAS!C640</f>
        <v>627</v>
      </c>
      <c r="C628" s="127">
        <f>PRRAS!D640</f>
        <v>0</v>
      </c>
      <c r="D628" s="127">
        <f>PRRAS!E640</f>
        <v>0</v>
      </c>
      <c r="E628" s="127"/>
      <c r="F628" s="127"/>
      <c r="G628" s="128">
        <f t="shared" si="18"/>
        <v>0</v>
      </c>
      <c r="H628" s="128">
        <f t="shared" si="19"/>
        <v>0</v>
      </c>
      <c r="I628" s="129">
        <v>0</v>
      </c>
    </row>
    <row r="629" spans="1:9">
      <c r="A629" s="126">
        <v>151</v>
      </c>
      <c r="B629" s="127">
        <f>PRRAS!C641</f>
        <v>628</v>
      </c>
      <c r="C629" s="127">
        <f>PRRAS!D641</f>
        <v>76588</v>
      </c>
      <c r="D629" s="127">
        <f>PRRAS!E641</f>
        <v>80418</v>
      </c>
      <c r="E629" s="127"/>
      <c r="F629" s="127"/>
      <c r="G629" s="128">
        <f t="shared" si="18"/>
        <v>149102.272</v>
      </c>
      <c r="H629" s="128">
        <f t="shared" si="19"/>
        <v>0</v>
      </c>
      <c r="I629" s="129">
        <v>0</v>
      </c>
    </row>
    <row r="630" spans="1:9">
      <c r="A630" s="126">
        <v>151</v>
      </c>
      <c r="B630" s="127">
        <f>PRRAS!C642</f>
        <v>629</v>
      </c>
      <c r="C630" s="127">
        <f>PRRAS!D642</f>
        <v>0</v>
      </c>
      <c r="D630" s="127">
        <f>PRRAS!E642</f>
        <v>0</v>
      </c>
      <c r="E630" s="127"/>
      <c r="F630" s="127"/>
      <c r="G630" s="128">
        <f t="shared" si="18"/>
        <v>0</v>
      </c>
      <c r="H630" s="128">
        <f t="shared" si="19"/>
        <v>0</v>
      </c>
      <c r="I630" s="129">
        <v>0</v>
      </c>
    </row>
    <row r="631" spans="1:9">
      <c r="A631" s="126">
        <v>151</v>
      </c>
      <c r="B631" s="127">
        <f>PRRAS!C643</f>
        <v>630</v>
      </c>
      <c r="C631" s="127">
        <f>PRRAS!D643</f>
        <v>0</v>
      </c>
      <c r="D631" s="127">
        <f>PRRAS!E643</f>
        <v>154996</v>
      </c>
      <c r="E631" s="127"/>
      <c r="F631" s="127"/>
      <c r="G631" s="128">
        <f t="shared" si="18"/>
        <v>195294.96</v>
      </c>
      <c r="H631" s="128">
        <f t="shared" si="19"/>
        <v>0</v>
      </c>
      <c r="I631" s="129">
        <v>0</v>
      </c>
    </row>
    <row r="632" spans="1:9">
      <c r="A632" s="126">
        <v>151</v>
      </c>
      <c r="B632" s="127">
        <f>PRRAS!C644</f>
        <v>631</v>
      </c>
      <c r="C632" s="127">
        <f>PRRAS!D644</f>
        <v>8090491</v>
      </c>
      <c r="D632" s="127">
        <f>PRRAS!E644</f>
        <v>6920817</v>
      </c>
      <c r="E632" s="127"/>
      <c r="F632" s="127"/>
      <c r="G632" s="128">
        <f t="shared" si="18"/>
        <v>13839170.875</v>
      </c>
      <c r="H632" s="128">
        <f t="shared" si="19"/>
        <v>0</v>
      </c>
      <c r="I632" s="129">
        <v>0</v>
      </c>
    </row>
    <row r="633" spans="1:9">
      <c r="A633" s="126">
        <v>151</v>
      </c>
      <c r="B633" s="127">
        <f>PRRAS!C645</f>
        <v>632</v>
      </c>
      <c r="C633" s="127">
        <f>PRRAS!D645</f>
        <v>7500915</v>
      </c>
      <c r="D633" s="127">
        <f>PRRAS!E645</f>
        <v>6952694</v>
      </c>
      <c r="E633" s="127"/>
      <c r="F633" s="127"/>
      <c r="G633" s="128">
        <f t="shared" si="18"/>
        <v>13528783.495999999</v>
      </c>
      <c r="H633" s="128">
        <f t="shared" si="19"/>
        <v>0</v>
      </c>
      <c r="I633" s="129">
        <v>0</v>
      </c>
    </row>
    <row r="634" spans="1:9">
      <c r="A634" s="126">
        <v>151</v>
      </c>
      <c r="B634" s="127">
        <f>PRRAS!C646</f>
        <v>633</v>
      </c>
      <c r="C634" s="127">
        <f>PRRAS!D646</f>
        <v>589576</v>
      </c>
      <c r="D634" s="127">
        <f>PRRAS!E646</f>
        <v>0</v>
      </c>
      <c r="E634" s="127"/>
      <c r="F634" s="127"/>
      <c r="G634" s="128">
        <f t="shared" si="18"/>
        <v>373201.60800000001</v>
      </c>
      <c r="H634" s="128">
        <f t="shared" si="19"/>
        <v>0</v>
      </c>
      <c r="I634" s="129">
        <v>0</v>
      </c>
    </row>
    <row r="635" spans="1:9">
      <c r="A635" s="126">
        <v>151</v>
      </c>
      <c r="B635" s="127">
        <f>PRRAS!C647</f>
        <v>634</v>
      </c>
      <c r="C635" s="127">
        <f>PRRAS!D647</f>
        <v>0</v>
      </c>
      <c r="D635" s="127">
        <f>PRRAS!E647</f>
        <v>31877</v>
      </c>
      <c r="E635" s="127"/>
      <c r="F635" s="127"/>
      <c r="G635" s="128">
        <f t="shared" si="18"/>
        <v>40420.036</v>
      </c>
      <c r="H635" s="128">
        <f t="shared" si="19"/>
        <v>0</v>
      </c>
      <c r="I635" s="129">
        <v>0</v>
      </c>
    </row>
    <row r="636" spans="1:9">
      <c r="A636" s="126">
        <v>151</v>
      </c>
      <c r="B636" s="127">
        <f>PRRAS!C648</f>
        <v>635</v>
      </c>
      <c r="C636" s="127">
        <f>PRRAS!D648</f>
        <v>0</v>
      </c>
      <c r="D636" s="127">
        <f>PRRAS!E648</f>
        <v>0</v>
      </c>
      <c r="E636" s="127"/>
      <c r="F636" s="127"/>
      <c r="G636" s="128">
        <f t="shared" si="18"/>
        <v>0</v>
      </c>
      <c r="H636" s="128">
        <f t="shared" si="19"/>
        <v>0</v>
      </c>
      <c r="I636" s="129">
        <v>0</v>
      </c>
    </row>
    <row r="637" spans="1:9">
      <c r="A637" s="126">
        <v>151</v>
      </c>
      <c r="B637" s="127">
        <f>PRRAS!C649</f>
        <v>636</v>
      </c>
      <c r="C637" s="127">
        <f>PRRAS!D649</f>
        <v>1692223</v>
      </c>
      <c r="D637" s="127">
        <f>PRRAS!E649</f>
        <v>1435095</v>
      </c>
      <c r="E637" s="127"/>
      <c r="F637" s="127"/>
      <c r="G637" s="128">
        <f t="shared" si="18"/>
        <v>2901694.6680000001</v>
      </c>
      <c r="H637" s="128">
        <f t="shared" si="19"/>
        <v>0</v>
      </c>
      <c r="I637" s="129">
        <v>0</v>
      </c>
    </row>
    <row r="638" spans="1:9">
      <c r="A638" s="126">
        <v>151</v>
      </c>
      <c r="B638" s="127">
        <f>PRRAS!C650</f>
        <v>637</v>
      </c>
      <c r="C638" s="127">
        <f>PRRAS!D650</f>
        <v>0</v>
      </c>
      <c r="D638" s="127">
        <f>PRRAS!E650</f>
        <v>0</v>
      </c>
      <c r="E638" s="127"/>
      <c r="F638" s="127"/>
      <c r="G638" s="128">
        <f t="shared" si="18"/>
        <v>0</v>
      </c>
      <c r="H638" s="128">
        <f t="shared" si="19"/>
        <v>0</v>
      </c>
      <c r="I638" s="129">
        <v>0</v>
      </c>
    </row>
    <row r="639" spans="1:9">
      <c r="A639" s="126">
        <v>151</v>
      </c>
      <c r="B639" s="127">
        <f>PRRAS!C651</f>
        <v>638</v>
      </c>
      <c r="C639" s="127">
        <f>PRRAS!D651</f>
        <v>1102647</v>
      </c>
      <c r="D639" s="127">
        <f>PRRAS!E651</f>
        <v>1466972</v>
      </c>
      <c r="E639" s="127"/>
      <c r="F639" s="127"/>
      <c r="G639" s="128">
        <f t="shared" si="18"/>
        <v>2575345.0580000002</v>
      </c>
      <c r="H639" s="128">
        <f t="shared" si="19"/>
        <v>0</v>
      </c>
      <c r="I639" s="129">
        <v>0</v>
      </c>
    </row>
    <row r="640" spans="1:9">
      <c r="A640" s="126">
        <v>151</v>
      </c>
      <c r="B640" s="127">
        <f>PRRAS!C652</f>
        <v>639</v>
      </c>
      <c r="C640" s="127">
        <f>PRRAS!D652</f>
        <v>0</v>
      </c>
      <c r="D640" s="127">
        <f>PRRAS!E652</f>
        <v>0</v>
      </c>
      <c r="E640" s="127"/>
      <c r="F640" s="127"/>
      <c r="G640" s="128">
        <f t="shared" si="18"/>
        <v>0</v>
      </c>
      <c r="H640" s="128">
        <f t="shared" si="19"/>
        <v>0</v>
      </c>
      <c r="I640" s="129">
        <v>0</v>
      </c>
    </row>
    <row r="641" spans="1:9">
      <c r="A641" s="126">
        <v>151</v>
      </c>
      <c r="B641" s="127">
        <f>PRRAS!C654</f>
        <v>640</v>
      </c>
      <c r="C641" s="127">
        <f>PRRAS!D654</f>
        <v>811857</v>
      </c>
      <c r="D641" s="127">
        <f>PRRAS!E654</f>
        <v>1207777</v>
      </c>
      <c r="E641" s="127"/>
      <c r="F641" s="127"/>
      <c r="G641" s="128">
        <f t="shared" si="18"/>
        <v>2065543.04</v>
      </c>
      <c r="H641" s="128">
        <f t="shared" si="19"/>
        <v>0</v>
      </c>
      <c r="I641" s="129">
        <v>0</v>
      </c>
    </row>
    <row r="642" spans="1:9">
      <c r="A642" s="126">
        <v>151</v>
      </c>
      <c r="B642" s="127">
        <f>PRRAS!C655</f>
        <v>641</v>
      </c>
      <c r="C642" s="127">
        <f>PRRAS!D655</f>
        <v>6198768</v>
      </c>
      <c r="D642" s="127">
        <f>PRRAS!E655</f>
        <v>8107260</v>
      </c>
      <c r="E642" s="127"/>
      <c r="F642" s="127"/>
      <c r="G642" s="128">
        <f t="shared" si="18"/>
        <v>14366917.608000001</v>
      </c>
      <c r="H642" s="128">
        <f t="shared" si="19"/>
        <v>0</v>
      </c>
      <c r="I642" s="129">
        <v>0</v>
      </c>
    </row>
    <row r="643" spans="1:9">
      <c r="A643" s="126">
        <v>151</v>
      </c>
      <c r="B643" s="127">
        <f>PRRAS!C656</f>
        <v>642</v>
      </c>
      <c r="C643" s="127">
        <f>PRRAS!D656</f>
        <v>5987228</v>
      </c>
      <c r="D643" s="127">
        <f>PRRAS!E656</f>
        <v>8989797</v>
      </c>
      <c r="E643" s="127"/>
      <c r="F643" s="127"/>
      <c r="G643" s="128">
        <f t="shared" si="18"/>
        <v>15386699.723999999</v>
      </c>
      <c r="H643" s="128">
        <f t="shared" si="19"/>
        <v>0</v>
      </c>
      <c r="I643" s="129">
        <v>0</v>
      </c>
    </row>
    <row r="644" spans="1:9">
      <c r="A644" s="126">
        <v>151</v>
      </c>
      <c r="B644" s="127">
        <f>PRRAS!C657</f>
        <v>643</v>
      </c>
      <c r="C644" s="127">
        <f>PRRAS!D657</f>
        <v>1023397</v>
      </c>
      <c r="D644" s="127">
        <f>PRRAS!E657</f>
        <v>325240</v>
      </c>
      <c r="E644" s="127"/>
      <c r="F644" s="127"/>
      <c r="G644" s="128">
        <f t="shared" ref="G644:G707" si="20">(B644/1000)*(C644*1+D644*2)</f>
        <v>1076302.9110000001</v>
      </c>
      <c r="H644" s="128">
        <f t="shared" ref="H644:H707" si="21">ABS(C644-ROUND(C644,0))+ABS(D644-ROUND(D644,0))</f>
        <v>0</v>
      </c>
      <c r="I644" s="129">
        <v>0</v>
      </c>
    </row>
    <row r="645" spans="1:9">
      <c r="A645" s="126">
        <v>151</v>
      </c>
      <c r="B645" s="127">
        <f>PRRAS!C658</f>
        <v>644</v>
      </c>
      <c r="C645" s="127">
        <f>PRRAS!D658</f>
        <v>22</v>
      </c>
      <c r="D645" s="127">
        <f>PRRAS!E658</f>
        <v>12</v>
      </c>
      <c r="E645" s="127"/>
      <c r="F645" s="127"/>
      <c r="G645" s="128">
        <f t="shared" si="20"/>
        <v>29.624000000000002</v>
      </c>
      <c r="H645" s="128">
        <f t="shared" si="21"/>
        <v>0</v>
      </c>
      <c r="I645" s="129">
        <v>0</v>
      </c>
    </row>
    <row r="646" spans="1:9">
      <c r="A646" s="126">
        <v>151</v>
      </c>
      <c r="B646" s="127">
        <f>PRRAS!C659</f>
        <v>645</v>
      </c>
      <c r="C646" s="127">
        <f>PRRAS!D659</f>
        <v>0</v>
      </c>
      <c r="D646" s="127">
        <f>PRRAS!E659</f>
        <v>0</v>
      </c>
      <c r="E646" s="127"/>
      <c r="F646" s="127"/>
      <c r="G646" s="128">
        <f t="shared" si="20"/>
        <v>0</v>
      </c>
      <c r="H646" s="128">
        <f t="shared" si="21"/>
        <v>0</v>
      </c>
      <c r="I646" s="129">
        <v>0</v>
      </c>
    </row>
    <row r="647" spans="1:9">
      <c r="A647" s="126">
        <v>151</v>
      </c>
      <c r="B647" s="127">
        <f>PRRAS!C660</f>
        <v>646</v>
      </c>
      <c r="C647" s="127">
        <f>PRRAS!D660</f>
        <v>19</v>
      </c>
      <c r="D647" s="127">
        <f>PRRAS!E660</f>
        <v>10</v>
      </c>
      <c r="E647" s="127"/>
      <c r="F647" s="127"/>
      <c r="G647" s="128">
        <f t="shared" si="20"/>
        <v>25.193999999999999</v>
      </c>
      <c r="H647" s="128">
        <f t="shared" si="21"/>
        <v>0</v>
      </c>
      <c r="I647" s="129">
        <v>0</v>
      </c>
    </row>
    <row r="648" spans="1:9">
      <c r="A648" s="126">
        <v>151</v>
      </c>
      <c r="B648" s="127">
        <f>PRRAS!C661</f>
        <v>647</v>
      </c>
      <c r="C648" s="127">
        <f>PRRAS!D661</f>
        <v>0</v>
      </c>
      <c r="D648" s="127">
        <f>PRRAS!E661</f>
        <v>0</v>
      </c>
      <c r="E648" s="127"/>
      <c r="F648" s="127"/>
      <c r="G648" s="128">
        <f t="shared" si="20"/>
        <v>0</v>
      </c>
      <c r="H648" s="128">
        <f t="shared" si="21"/>
        <v>0</v>
      </c>
      <c r="I648" s="129">
        <v>0</v>
      </c>
    </row>
    <row r="649" spans="1:9">
      <c r="A649" s="126">
        <v>151</v>
      </c>
      <c r="B649" s="127">
        <f>PRRAS!C662</f>
        <v>648</v>
      </c>
      <c r="C649" s="127">
        <f>PRRAS!D662</f>
        <v>0</v>
      </c>
      <c r="D649" s="127">
        <f>PRRAS!E662</f>
        <v>0</v>
      </c>
      <c r="E649" s="127"/>
      <c r="F649" s="127"/>
      <c r="G649" s="128">
        <f t="shared" si="20"/>
        <v>0</v>
      </c>
      <c r="H649" s="128">
        <f t="shared" si="21"/>
        <v>0</v>
      </c>
      <c r="I649" s="129">
        <v>0</v>
      </c>
    </row>
    <row r="650" spans="1:9">
      <c r="A650" s="126">
        <v>151</v>
      </c>
      <c r="B650" s="127">
        <f>PRRAS!C663</f>
        <v>649</v>
      </c>
      <c r="C650" s="127">
        <f>PRRAS!D663</f>
        <v>8559</v>
      </c>
      <c r="D650" s="127">
        <f>PRRAS!E663</f>
        <v>3620</v>
      </c>
      <c r="E650" s="127"/>
      <c r="F650" s="127"/>
      <c r="G650" s="128">
        <f t="shared" si="20"/>
        <v>10253.550999999999</v>
      </c>
      <c r="H650" s="128">
        <f t="shared" si="21"/>
        <v>0</v>
      </c>
      <c r="I650" s="129">
        <v>0</v>
      </c>
    </row>
    <row r="651" spans="1:9">
      <c r="A651" s="126">
        <v>151</v>
      </c>
      <c r="B651" s="127">
        <f>PRRAS!C664</f>
        <v>650</v>
      </c>
      <c r="C651" s="127">
        <f>PRRAS!D664</f>
        <v>0</v>
      </c>
      <c r="D651" s="127">
        <f>PRRAS!E664</f>
        <v>0</v>
      </c>
      <c r="E651" s="127"/>
      <c r="F651" s="127"/>
      <c r="G651" s="128">
        <f t="shared" si="20"/>
        <v>0</v>
      </c>
      <c r="H651" s="128">
        <f t="shared" si="21"/>
        <v>0</v>
      </c>
      <c r="I651" s="129">
        <v>0</v>
      </c>
    </row>
    <row r="652" spans="1:9">
      <c r="A652" s="126">
        <v>151</v>
      </c>
      <c r="B652" s="127">
        <f>PRRAS!C665</f>
        <v>651</v>
      </c>
      <c r="C652" s="127">
        <f>PRRAS!D665</f>
        <v>4903</v>
      </c>
      <c r="D652" s="127">
        <f>PRRAS!E665</f>
        <v>4877</v>
      </c>
      <c r="E652" s="127"/>
      <c r="F652" s="127"/>
      <c r="G652" s="128">
        <f t="shared" si="20"/>
        <v>9541.7070000000003</v>
      </c>
      <c r="H652" s="128">
        <f t="shared" si="21"/>
        <v>0</v>
      </c>
      <c r="I652" s="129">
        <v>0</v>
      </c>
    </row>
    <row r="653" spans="1:9">
      <c r="A653" s="126">
        <v>151</v>
      </c>
      <c r="B653" s="127">
        <f>PRRAS!C666</f>
        <v>652</v>
      </c>
      <c r="C653" s="127">
        <f>PRRAS!D666</f>
        <v>6280</v>
      </c>
      <c r="D653" s="127">
        <f>PRRAS!E666</f>
        <v>0</v>
      </c>
      <c r="E653" s="127"/>
      <c r="F653" s="127"/>
      <c r="G653" s="128">
        <f t="shared" si="20"/>
        <v>4094.56</v>
      </c>
      <c r="H653" s="128">
        <f t="shared" si="21"/>
        <v>0</v>
      </c>
      <c r="I653" s="129">
        <v>0</v>
      </c>
    </row>
    <row r="654" spans="1:9">
      <c r="A654" s="126">
        <v>151</v>
      </c>
      <c r="B654" s="127">
        <f>PRRAS!C667</f>
        <v>653</v>
      </c>
      <c r="C654" s="127">
        <f>PRRAS!D667</f>
        <v>0</v>
      </c>
      <c r="D654" s="127">
        <f>PRRAS!E667</f>
        <v>42277</v>
      </c>
      <c r="E654" s="127"/>
      <c r="F654" s="127"/>
      <c r="G654" s="128">
        <f t="shared" si="20"/>
        <v>55213.762000000002</v>
      </c>
      <c r="H654" s="128">
        <f t="shared" si="21"/>
        <v>0</v>
      </c>
      <c r="I654" s="129">
        <v>0</v>
      </c>
    </row>
    <row r="655" spans="1:9">
      <c r="A655" s="126">
        <v>151</v>
      </c>
      <c r="B655" s="127">
        <f>PRRAS!C668</f>
        <v>654</v>
      </c>
      <c r="C655" s="127">
        <f>PRRAS!D668</f>
        <v>0</v>
      </c>
      <c r="D655" s="127">
        <f>PRRAS!E668</f>
        <v>0</v>
      </c>
      <c r="E655" s="127"/>
      <c r="F655" s="127"/>
      <c r="G655" s="128">
        <f t="shared" si="20"/>
        <v>0</v>
      </c>
      <c r="H655" s="128">
        <f t="shared" si="21"/>
        <v>0</v>
      </c>
      <c r="I655" s="129">
        <v>0</v>
      </c>
    </row>
    <row r="656" spans="1:9">
      <c r="A656" s="126">
        <v>151</v>
      </c>
      <c r="B656" s="127">
        <f>PRRAS!C669</f>
        <v>655</v>
      </c>
      <c r="C656" s="127">
        <f>PRRAS!D669</f>
        <v>0</v>
      </c>
      <c r="D656" s="127">
        <f>PRRAS!E669</f>
        <v>0</v>
      </c>
      <c r="E656" s="127"/>
      <c r="F656" s="127"/>
      <c r="G656" s="128">
        <f t="shared" si="20"/>
        <v>0</v>
      </c>
      <c r="H656" s="128">
        <f t="shared" si="21"/>
        <v>0</v>
      </c>
      <c r="I656" s="129">
        <v>0</v>
      </c>
    </row>
    <row r="657" spans="1:9">
      <c r="A657" s="126">
        <v>151</v>
      </c>
      <c r="B657" s="127">
        <f>PRRAS!C670</f>
        <v>656</v>
      </c>
      <c r="C657" s="127">
        <f>PRRAS!D670</f>
        <v>0</v>
      </c>
      <c r="D657" s="127">
        <f>PRRAS!E670</f>
        <v>0</v>
      </c>
      <c r="E657" s="127"/>
      <c r="F657" s="127"/>
      <c r="G657" s="128">
        <f t="shared" si="20"/>
        <v>0</v>
      </c>
      <c r="H657" s="128">
        <f t="shared" si="21"/>
        <v>0</v>
      </c>
      <c r="I657" s="129">
        <v>0</v>
      </c>
    </row>
    <row r="658" spans="1:9">
      <c r="A658" s="126">
        <v>151</v>
      </c>
      <c r="B658" s="127">
        <f>PRRAS!C671</f>
        <v>657</v>
      </c>
      <c r="C658" s="127">
        <f>PRRAS!D671</f>
        <v>130000</v>
      </c>
      <c r="D658" s="127">
        <f>PRRAS!E671</f>
        <v>0</v>
      </c>
      <c r="E658" s="127"/>
      <c r="F658" s="127"/>
      <c r="G658" s="128">
        <f t="shared" si="20"/>
        <v>85410</v>
      </c>
      <c r="H658" s="128">
        <f t="shared" si="21"/>
        <v>0</v>
      </c>
      <c r="I658" s="129">
        <v>0</v>
      </c>
    </row>
    <row r="659" spans="1:9">
      <c r="A659" s="126">
        <v>151</v>
      </c>
      <c r="B659" s="127">
        <f>PRRAS!C672</f>
        <v>658</v>
      </c>
      <c r="C659" s="127">
        <f>PRRAS!D672</f>
        <v>0</v>
      </c>
      <c r="D659" s="127">
        <f>PRRAS!E672</f>
        <v>0</v>
      </c>
      <c r="E659" s="127"/>
      <c r="F659" s="127"/>
      <c r="G659" s="128">
        <f t="shared" si="20"/>
        <v>0</v>
      </c>
      <c r="H659" s="128">
        <f t="shared" si="21"/>
        <v>0</v>
      </c>
      <c r="I659" s="129">
        <v>0</v>
      </c>
    </row>
    <row r="660" spans="1:9">
      <c r="A660" s="126">
        <v>151</v>
      </c>
      <c r="B660" s="127">
        <f>PRRAS!C673</f>
        <v>659</v>
      </c>
      <c r="C660" s="127">
        <f>PRRAS!D673</f>
        <v>0</v>
      </c>
      <c r="D660" s="127">
        <f>PRRAS!E673</f>
        <v>0</v>
      </c>
      <c r="E660" s="127"/>
      <c r="F660" s="127"/>
      <c r="G660" s="128">
        <f t="shared" si="20"/>
        <v>0</v>
      </c>
      <c r="H660" s="128">
        <f t="shared" si="21"/>
        <v>0</v>
      </c>
      <c r="I660" s="129">
        <v>0</v>
      </c>
    </row>
    <row r="661" spans="1:9">
      <c r="A661" s="126">
        <v>151</v>
      </c>
      <c r="B661" s="127">
        <f>PRRAS!C674</f>
        <v>660</v>
      </c>
      <c r="C661" s="127">
        <f>PRRAS!D674</f>
        <v>0</v>
      </c>
      <c r="D661" s="127">
        <f>PRRAS!E674</f>
        <v>0</v>
      </c>
      <c r="E661" s="127"/>
      <c r="F661" s="127"/>
      <c r="G661" s="128">
        <f t="shared" si="20"/>
        <v>0</v>
      </c>
      <c r="H661" s="128">
        <f t="shared" si="21"/>
        <v>0</v>
      </c>
      <c r="I661" s="129">
        <v>0</v>
      </c>
    </row>
    <row r="662" spans="1:9">
      <c r="A662" s="126">
        <v>151</v>
      </c>
      <c r="B662" s="127">
        <f>PRRAS!C675</f>
        <v>661</v>
      </c>
      <c r="C662" s="127">
        <f>PRRAS!D675</f>
        <v>0</v>
      </c>
      <c r="D662" s="127">
        <f>PRRAS!E675</f>
        <v>0</v>
      </c>
      <c r="E662" s="127"/>
      <c r="F662" s="127"/>
      <c r="G662" s="128">
        <f t="shared" si="20"/>
        <v>0</v>
      </c>
      <c r="H662" s="128">
        <f t="shared" si="21"/>
        <v>0</v>
      </c>
      <c r="I662" s="129">
        <v>0</v>
      </c>
    </row>
    <row r="663" spans="1:9">
      <c r="A663" s="126">
        <v>151</v>
      </c>
      <c r="B663" s="127">
        <f>PRRAS!C676</f>
        <v>662</v>
      </c>
      <c r="C663" s="127">
        <f>PRRAS!D676</f>
        <v>0</v>
      </c>
      <c r="D663" s="127">
        <f>PRRAS!E676</f>
        <v>0</v>
      </c>
      <c r="E663" s="127"/>
      <c r="F663" s="127"/>
      <c r="G663" s="128">
        <f t="shared" si="20"/>
        <v>0</v>
      </c>
      <c r="H663" s="128">
        <f t="shared" si="21"/>
        <v>0</v>
      </c>
      <c r="I663" s="129">
        <v>0</v>
      </c>
    </row>
    <row r="664" spans="1:9">
      <c r="A664" s="126">
        <v>151</v>
      </c>
      <c r="B664" s="127">
        <f>PRRAS!C677</f>
        <v>663</v>
      </c>
      <c r="C664" s="127">
        <f>PRRAS!D677</f>
        <v>0</v>
      </c>
      <c r="D664" s="127">
        <f>PRRAS!E677</f>
        <v>0</v>
      </c>
      <c r="E664" s="127"/>
      <c r="F664" s="127"/>
      <c r="G664" s="128">
        <f t="shared" si="20"/>
        <v>0</v>
      </c>
      <c r="H664" s="128">
        <f t="shared" si="21"/>
        <v>0</v>
      </c>
      <c r="I664" s="129">
        <v>0</v>
      </c>
    </row>
    <row r="665" spans="1:9">
      <c r="A665" s="126">
        <v>151</v>
      </c>
      <c r="B665" s="127">
        <f>PRRAS!C678</f>
        <v>664</v>
      </c>
      <c r="C665" s="127">
        <f>PRRAS!D678</f>
        <v>109000</v>
      </c>
      <c r="D665" s="127">
        <f>PRRAS!E678</f>
        <v>0</v>
      </c>
      <c r="E665" s="127"/>
      <c r="F665" s="127"/>
      <c r="G665" s="128">
        <f t="shared" si="20"/>
        <v>72376</v>
      </c>
      <c r="H665" s="128">
        <f t="shared" si="21"/>
        <v>0</v>
      </c>
      <c r="I665" s="129">
        <v>0</v>
      </c>
    </row>
    <row r="666" spans="1:9">
      <c r="A666" s="126">
        <v>151</v>
      </c>
      <c r="B666" s="127">
        <f>PRRAS!C679</f>
        <v>665</v>
      </c>
      <c r="C666" s="127">
        <f>PRRAS!D679</f>
        <v>0</v>
      </c>
      <c r="D666" s="127">
        <f>PRRAS!E679</f>
        <v>0</v>
      </c>
      <c r="E666" s="127"/>
      <c r="F666" s="127"/>
      <c r="G666" s="128">
        <f t="shared" si="20"/>
        <v>0</v>
      </c>
      <c r="H666" s="128">
        <f t="shared" si="21"/>
        <v>0</v>
      </c>
      <c r="I666" s="129">
        <v>0</v>
      </c>
    </row>
    <row r="667" spans="1:9">
      <c r="A667" s="126">
        <v>151</v>
      </c>
      <c r="B667" s="127">
        <f>PRRAS!C680</f>
        <v>666</v>
      </c>
      <c r="C667" s="127">
        <f>PRRAS!D680</f>
        <v>0</v>
      </c>
      <c r="D667" s="127">
        <f>PRRAS!E680</f>
        <v>0</v>
      </c>
      <c r="E667" s="127"/>
      <c r="F667" s="127"/>
      <c r="G667" s="128">
        <f t="shared" si="20"/>
        <v>0</v>
      </c>
      <c r="H667" s="128">
        <f t="shared" si="21"/>
        <v>0</v>
      </c>
      <c r="I667" s="129">
        <v>0</v>
      </c>
    </row>
    <row r="668" spans="1:9">
      <c r="A668" s="126">
        <v>151</v>
      </c>
      <c r="B668" s="127">
        <f>PRRAS!C681</f>
        <v>667</v>
      </c>
      <c r="C668" s="127">
        <f>PRRAS!D681</f>
        <v>0</v>
      </c>
      <c r="D668" s="127">
        <f>PRRAS!E681</f>
        <v>0</v>
      </c>
      <c r="E668" s="127"/>
      <c r="F668" s="127"/>
      <c r="G668" s="128">
        <f t="shared" si="20"/>
        <v>0</v>
      </c>
      <c r="H668" s="128">
        <f t="shared" si="21"/>
        <v>0</v>
      </c>
      <c r="I668" s="129">
        <v>0</v>
      </c>
    </row>
    <row r="669" spans="1:9">
      <c r="A669" s="126">
        <v>151</v>
      </c>
      <c r="B669" s="127">
        <f>PRRAS!C682</f>
        <v>668</v>
      </c>
      <c r="C669" s="127">
        <f>PRRAS!D682</f>
        <v>0</v>
      </c>
      <c r="D669" s="127">
        <f>PRRAS!E682</f>
        <v>0</v>
      </c>
      <c r="E669" s="127"/>
      <c r="F669" s="127"/>
      <c r="G669" s="128">
        <f t="shared" si="20"/>
        <v>0</v>
      </c>
      <c r="H669" s="128">
        <f t="shared" si="21"/>
        <v>0</v>
      </c>
      <c r="I669" s="129">
        <v>0</v>
      </c>
    </row>
    <row r="670" spans="1:9">
      <c r="A670" s="126">
        <v>151</v>
      </c>
      <c r="B670" s="127">
        <f>PRRAS!C683</f>
        <v>669</v>
      </c>
      <c r="C670" s="127">
        <f>PRRAS!D683</f>
        <v>0</v>
      </c>
      <c r="D670" s="127">
        <f>PRRAS!E683</f>
        <v>0</v>
      </c>
      <c r="E670" s="127"/>
      <c r="F670" s="127"/>
      <c r="G670" s="128">
        <f t="shared" si="20"/>
        <v>0</v>
      </c>
      <c r="H670" s="128">
        <f t="shared" si="21"/>
        <v>0</v>
      </c>
      <c r="I670" s="129">
        <v>0</v>
      </c>
    </row>
    <row r="671" spans="1:9">
      <c r="A671" s="126">
        <v>151</v>
      </c>
      <c r="B671" s="127">
        <f>PRRAS!C684</f>
        <v>670</v>
      </c>
      <c r="C671" s="127">
        <f>PRRAS!D684</f>
        <v>0</v>
      </c>
      <c r="D671" s="127">
        <f>PRRAS!E684</f>
        <v>0</v>
      </c>
      <c r="E671" s="127"/>
      <c r="F671" s="127"/>
      <c r="G671" s="128">
        <f t="shared" si="20"/>
        <v>0</v>
      </c>
      <c r="H671" s="128">
        <f t="shared" si="21"/>
        <v>0</v>
      </c>
      <c r="I671" s="129">
        <v>0</v>
      </c>
    </row>
    <row r="672" spans="1:9">
      <c r="A672" s="126">
        <v>151</v>
      </c>
      <c r="B672" s="127">
        <f>PRRAS!C685</f>
        <v>671</v>
      </c>
      <c r="C672" s="127">
        <f>PRRAS!D685</f>
        <v>0</v>
      </c>
      <c r="D672" s="127">
        <f>PRRAS!E685</f>
        <v>0</v>
      </c>
      <c r="E672" s="127"/>
      <c r="F672" s="127"/>
      <c r="G672" s="128">
        <f t="shared" si="20"/>
        <v>0</v>
      </c>
      <c r="H672" s="128">
        <f t="shared" si="21"/>
        <v>0</v>
      </c>
      <c r="I672" s="129">
        <v>0</v>
      </c>
    </row>
    <row r="673" spans="1:9">
      <c r="A673" s="126">
        <v>151</v>
      </c>
      <c r="B673" s="127">
        <f>PRRAS!C686</f>
        <v>672</v>
      </c>
      <c r="C673" s="127">
        <f>PRRAS!D686</f>
        <v>0</v>
      </c>
      <c r="D673" s="127">
        <f>PRRAS!E686</f>
        <v>0</v>
      </c>
      <c r="E673" s="127"/>
      <c r="F673" s="127"/>
      <c r="G673" s="128">
        <f t="shared" si="20"/>
        <v>0</v>
      </c>
      <c r="H673" s="128">
        <f t="shared" si="21"/>
        <v>0</v>
      </c>
      <c r="I673" s="129">
        <v>0</v>
      </c>
    </row>
    <row r="674" spans="1:9">
      <c r="A674" s="126">
        <v>151</v>
      </c>
      <c r="B674" s="127">
        <f>PRRAS!C687</f>
        <v>673</v>
      </c>
      <c r="C674" s="127">
        <f>PRRAS!D687</f>
        <v>0</v>
      </c>
      <c r="D674" s="127">
        <f>PRRAS!E687</f>
        <v>0</v>
      </c>
      <c r="E674" s="127"/>
      <c r="F674" s="127"/>
      <c r="G674" s="128">
        <f t="shared" si="20"/>
        <v>0</v>
      </c>
      <c r="H674" s="128">
        <f t="shared" si="21"/>
        <v>0</v>
      </c>
      <c r="I674" s="129">
        <v>0</v>
      </c>
    </row>
    <row r="675" spans="1:9">
      <c r="A675" s="126">
        <v>151</v>
      </c>
      <c r="B675" s="127">
        <f>PRRAS!C688</f>
        <v>674</v>
      </c>
      <c r="C675" s="127">
        <f>PRRAS!D688</f>
        <v>0</v>
      </c>
      <c r="D675" s="127">
        <f>PRRAS!E688</f>
        <v>0</v>
      </c>
      <c r="E675" s="127"/>
      <c r="F675" s="127"/>
      <c r="G675" s="128">
        <f t="shared" si="20"/>
        <v>0</v>
      </c>
      <c r="H675" s="128">
        <f t="shared" si="21"/>
        <v>0</v>
      </c>
      <c r="I675" s="129">
        <v>0</v>
      </c>
    </row>
    <row r="676" spans="1:9">
      <c r="A676" s="126">
        <v>151</v>
      </c>
      <c r="B676" s="127">
        <f>PRRAS!C689</f>
        <v>675</v>
      </c>
      <c r="C676" s="127">
        <f>PRRAS!D689</f>
        <v>0</v>
      </c>
      <c r="D676" s="127">
        <f>PRRAS!E689</f>
        <v>0</v>
      </c>
      <c r="E676" s="127"/>
      <c r="F676" s="127"/>
      <c r="G676" s="128">
        <f t="shared" si="20"/>
        <v>0</v>
      </c>
      <c r="H676" s="128">
        <f t="shared" si="21"/>
        <v>0</v>
      </c>
      <c r="I676" s="129">
        <v>0</v>
      </c>
    </row>
    <row r="677" spans="1:9">
      <c r="A677" s="126">
        <v>151</v>
      </c>
      <c r="B677" s="127">
        <f>PRRAS!C690</f>
        <v>676</v>
      </c>
      <c r="C677" s="127">
        <f>PRRAS!D690</f>
        <v>14280033</v>
      </c>
      <c r="D677" s="127">
        <f>PRRAS!E690</f>
        <v>18680870</v>
      </c>
      <c r="E677" s="127"/>
      <c r="F677" s="127"/>
      <c r="G677" s="128">
        <f t="shared" si="20"/>
        <v>34909838.548</v>
      </c>
      <c r="H677" s="128">
        <f t="shared" si="21"/>
        <v>0</v>
      </c>
      <c r="I677" s="129">
        <v>0</v>
      </c>
    </row>
    <row r="678" spans="1:9">
      <c r="A678" s="126">
        <v>151</v>
      </c>
      <c r="B678" s="127">
        <f>PRRAS!C691</f>
        <v>677</v>
      </c>
      <c r="C678" s="127">
        <f>PRRAS!D691</f>
        <v>0</v>
      </c>
      <c r="D678" s="127">
        <f>PRRAS!E691</f>
        <v>0</v>
      </c>
      <c r="E678" s="127"/>
      <c r="F678" s="127"/>
      <c r="G678" s="128">
        <f t="shared" si="20"/>
        <v>0</v>
      </c>
      <c r="H678" s="128">
        <f t="shared" si="21"/>
        <v>0</v>
      </c>
      <c r="I678" s="129">
        <v>0</v>
      </c>
    </row>
    <row r="679" spans="1:9">
      <c r="A679" s="126">
        <v>151</v>
      </c>
      <c r="B679" s="127">
        <f>PRRAS!C692</f>
        <v>678</v>
      </c>
      <c r="C679" s="127">
        <f>PRRAS!D692</f>
        <v>3000</v>
      </c>
      <c r="D679" s="127">
        <f>PRRAS!E692</f>
        <v>13871</v>
      </c>
      <c r="E679" s="127"/>
      <c r="F679" s="127"/>
      <c r="G679" s="128">
        <f t="shared" si="20"/>
        <v>20843.076000000001</v>
      </c>
      <c r="H679" s="128">
        <f t="shared" si="21"/>
        <v>0</v>
      </c>
      <c r="I679" s="129">
        <v>0</v>
      </c>
    </row>
    <row r="680" spans="1:9">
      <c r="A680" s="126">
        <v>151</v>
      </c>
      <c r="B680" s="127">
        <f>PRRAS!C693</f>
        <v>679</v>
      </c>
      <c r="C680" s="127">
        <f>PRRAS!D693</f>
        <v>38094</v>
      </c>
      <c r="D680" s="127">
        <f>PRRAS!E693</f>
        <v>22720</v>
      </c>
      <c r="E680" s="127"/>
      <c r="F680" s="127"/>
      <c r="G680" s="128">
        <f t="shared" si="20"/>
        <v>56719.586000000003</v>
      </c>
      <c r="H680" s="128">
        <f t="shared" si="21"/>
        <v>0</v>
      </c>
      <c r="I680" s="129">
        <v>0</v>
      </c>
    </row>
    <row r="681" spans="1:9">
      <c r="A681" s="126">
        <v>151</v>
      </c>
      <c r="B681" s="127">
        <f>PRRAS!C694</f>
        <v>680</v>
      </c>
      <c r="C681" s="127">
        <f>PRRAS!D694</f>
        <v>0</v>
      </c>
      <c r="D681" s="127">
        <f>PRRAS!E694</f>
        <v>0</v>
      </c>
      <c r="E681" s="127"/>
      <c r="F681" s="127"/>
      <c r="G681" s="128">
        <f t="shared" si="20"/>
        <v>0</v>
      </c>
      <c r="H681" s="128">
        <f t="shared" si="21"/>
        <v>0</v>
      </c>
      <c r="I681" s="129">
        <v>0</v>
      </c>
    </row>
    <row r="682" spans="1:9">
      <c r="A682" s="126">
        <v>151</v>
      </c>
      <c r="B682" s="127">
        <f>PRRAS!C695</f>
        <v>681</v>
      </c>
      <c r="C682" s="127">
        <f>PRRAS!D695</f>
        <v>2810</v>
      </c>
      <c r="D682" s="127">
        <f>PRRAS!E695</f>
        <v>1146</v>
      </c>
      <c r="E682" s="127"/>
      <c r="F682" s="127"/>
      <c r="G682" s="128">
        <f t="shared" si="20"/>
        <v>3474.4620000000004</v>
      </c>
      <c r="H682" s="128">
        <f t="shared" si="21"/>
        <v>0</v>
      </c>
      <c r="I682" s="129">
        <v>0</v>
      </c>
    </row>
    <row r="683" spans="1:9">
      <c r="A683" s="126">
        <v>151</v>
      </c>
      <c r="B683" s="127">
        <f>PRRAS!C696</f>
        <v>682</v>
      </c>
      <c r="C683" s="127">
        <f>PRRAS!D696</f>
        <v>13926</v>
      </c>
      <c r="D683" s="127">
        <f>PRRAS!E696</f>
        <v>71215</v>
      </c>
      <c r="E683" s="127"/>
      <c r="F683" s="127"/>
      <c r="G683" s="128">
        <f t="shared" si="20"/>
        <v>106634.792</v>
      </c>
      <c r="H683" s="128">
        <f t="shared" si="21"/>
        <v>0</v>
      </c>
      <c r="I683" s="129">
        <v>0</v>
      </c>
    </row>
    <row r="684" spans="1:9">
      <c r="A684" s="126">
        <v>151</v>
      </c>
      <c r="B684" s="127">
        <f>PRRAS!C697</f>
        <v>683</v>
      </c>
      <c r="C684" s="127">
        <f>PRRAS!D697</f>
        <v>12101</v>
      </c>
      <c r="D684" s="127">
        <f>PRRAS!E697</f>
        <v>0</v>
      </c>
      <c r="E684" s="127"/>
      <c r="F684" s="127"/>
      <c r="G684" s="128">
        <f t="shared" si="20"/>
        <v>8264.9830000000002</v>
      </c>
      <c r="H684" s="128">
        <f t="shared" si="21"/>
        <v>0</v>
      </c>
      <c r="I684" s="129">
        <v>0</v>
      </c>
    </row>
    <row r="685" spans="1:9">
      <c r="A685" s="126">
        <v>151</v>
      </c>
      <c r="B685" s="127">
        <f>PRRAS!C698</f>
        <v>684</v>
      </c>
      <c r="C685" s="127">
        <f>PRRAS!D698</f>
        <v>118786</v>
      </c>
      <c r="D685" s="127">
        <f>PRRAS!E698</f>
        <v>114519</v>
      </c>
      <c r="E685" s="127"/>
      <c r="F685" s="127"/>
      <c r="G685" s="128">
        <f t="shared" si="20"/>
        <v>237911.61600000001</v>
      </c>
      <c r="H685" s="128">
        <f t="shared" si="21"/>
        <v>0</v>
      </c>
      <c r="I685" s="129">
        <v>0</v>
      </c>
    </row>
    <row r="686" spans="1:9">
      <c r="A686" s="126">
        <v>151</v>
      </c>
      <c r="B686" s="127">
        <f>PRRAS!C699</f>
        <v>685</v>
      </c>
      <c r="C686" s="127">
        <f>PRRAS!D699</f>
        <v>0</v>
      </c>
      <c r="D686" s="127">
        <f>PRRAS!E699</f>
        <v>0</v>
      </c>
      <c r="E686" s="127"/>
      <c r="F686" s="127"/>
      <c r="G686" s="128">
        <f t="shared" si="20"/>
        <v>0</v>
      </c>
      <c r="H686" s="128">
        <f t="shared" si="21"/>
        <v>0</v>
      </c>
      <c r="I686" s="129">
        <v>0</v>
      </c>
    </row>
    <row r="687" spans="1:9">
      <c r="A687" s="126">
        <v>151</v>
      </c>
      <c r="B687" s="127">
        <f>PRRAS!C700</f>
        <v>686</v>
      </c>
      <c r="C687" s="127">
        <f>PRRAS!D700</f>
        <v>0</v>
      </c>
      <c r="D687" s="127">
        <f>PRRAS!E700</f>
        <v>0</v>
      </c>
      <c r="E687" s="127"/>
      <c r="F687" s="127"/>
      <c r="G687" s="128">
        <f t="shared" si="20"/>
        <v>0</v>
      </c>
      <c r="H687" s="128">
        <f t="shared" si="21"/>
        <v>0</v>
      </c>
      <c r="I687" s="129">
        <v>0</v>
      </c>
    </row>
    <row r="688" spans="1:9">
      <c r="A688" s="126">
        <v>151</v>
      </c>
      <c r="B688" s="127">
        <f>PRRAS!C701</f>
        <v>687</v>
      </c>
      <c r="C688" s="127">
        <f>PRRAS!D701</f>
        <v>0</v>
      </c>
      <c r="D688" s="127">
        <f>PRRAS!E701</f>
        <v>0</v>
      </c>
      <c r="E688" s="127"/>
      <c r="F688" s="127"/>
      <c r="G688" s="128">
        <f t="shared" si="20"/>
        <v>0</v>
      </c>
      <c r="H688" s="128">
        <f t="shared" si="21"/>
        <v>0</v>
      </c>
      <c r="I688" s="129">
        <v>0</v>
      </c>
    </row>
    <row r="689" spans="1:9">
      <c r="A689" s="126">
        <v>151</v>
      </c>
      <c r="B689" s="127">
        <f>PRRAS!C702</f>
        <v>688</v>
      </c>
      <c r="C689" s="127">
        <f>PRRAS!D702</f>
        <v>0</v>
      </c>
      <c r="D689" s="127">
        <f>PRRAS!E702</f>
        <v>0</v>
      </c>
      <c r="E689" s="127"/>
      <c r="F689" s="127"/>
      <c r="G689" s="128">
        <f t="shared" si="20"/>
        <v>0</v>
      </c>
      <c r="H689" s="128">
        <f t="shared" si="21"/>
        <v>0</v>
      </c>
      <c r="I689" s="129">
        <v>0</v>
      </c>
    </row>
    <row r="690" spans="1:9">
      <c r="A690" s="126">
        <v>151</v>
      </c>
      <c r="B690" s="127">
        <f>PRRAS!C703</f>
        <v>689</v>
      </c>
      <c r="C690" s="127">
        <f>PRRAS!D703</f>
        <v>0</v>
      </c>
      <c r="D690" s="127">
        <f>PRRAS!E703</f>
        <v>0</v>
      </c>
      <c r="E690" s="127"/>
      <c r="F690" s="127"/>
      <c r="G690" s="128">
        <f t="shared" si="20"/>
        <v>0</v>
      </c>
      <c r="H690" s="128">
        <f t="shared" si="21"/>
        <v>0</v>
      </c>
      <c r="I690" s="129">
        <v>0</v>
      </c>
    </row>
    <row r="691" spans="1:9">
      <c r="A691" s="126">
        <v>151</v>
      </c>
      <c r="B691" s="127">
        <f>PRRAS!C704</f>
        <v>690</v>
      </c>
      <c r="C691" s="127">
        <f>PRRAS!D704</f>
        <v>0</v>
      </c>
      <c r="D691" s="127">
        <f>PRRAS!E704</f>
        <v>0</v>
      </c>
      <c r="E691" s="127"/>
      <c r="F691" s="127"/>
      <c r="G691" s="128">
        <f t="shared" si="20"/>
        <v>0</v>
      </c>
      <c r="H691" s="128">
        <f t="shared" si="21"/>
        <v>0</v>
      </c>
      <c r="I691" s="129">
        <v>0</v>
      </c>
    </row>
    <row r="692" spans="1:9">
      <c r="A692" s="126">
        <v>151</v>
      </c>
      <c r="B692" s="127">
        <f>PRRAS!C705</f>
        <v>691</v>
      </c>
      <c r="C692" s="127">
        <f>PRRAS!D705</f>
        <v>0</v>
      </c>
      <c r="D692" s="127">
        <f>PRRAS!E705</f>
        <v>0</v>
      </c>
      <c r="E692" s="127"/>
      <c r="F692" s="127"/>
      <c r="G692" s="128">
        <f t="shared" si="20"/>
        <v>0</v>
      </c>
      <c r="H692" s="128">
        <f t="shared" si="21"/>
        <v>0</v>
      </c>
      <c r="I692" s="129">
        <v>0</v>
      </c>
    </row>
    <row r="693" spans="1:9">
      <c r="A693" s="126">
        <v>151</v>
      </c>
      <c r="B693" s="127">
        <f>PRRAS!C706</f>
        <v>692</v>
      </c>
      <c r="C693" s="127">
        <f>PRRAS!D706</f>
        <v>0</v>
      </c>
      <c r="D693" s="127">
        <f>PRRAS!E706</f>
        <v>0</v>
      </c>
      <c r="E693" s="127"/>
      <c r="F693" s="127"/>
      <c r="G693" s="128">
        <f t="shared" si="20"/>
        <v>0</v>
      </c>
      <c r="H693" s="128">
        <f t="shared" si="21"/>
        <v>0</v>
      </c>
      <c r="I693" s="129">
        <v>0</v>
      </c>
    </row>
    <row r="694" spans="1:9">
      <c r="A694" s="126">
        <v>151</v>
      </c>
      <c r="B694" s="127">
        <f>PRRAS!C707</f>
        <v>693</v>
      </c>
      <c r="C694" s="127">
        <f>PRRAS!D707</f>
        <v>0</v>
      </c>
      <c r="D694" s="127">
        <f>PRRAS!E707</f>
        <v>0</v>
      </c>
      <c r="E694" s="127"/>
      <c r="F694" s="127"/>
      <c r="G694" s="128">
        <f t="shared" si="20"/>
        <v>0</v>
      </c>
      <c r="H694" s="128">
        <f t="shared" si="21"/>
        <v>0</v>
      </c>
      <c r="I694" s="129">
        <v>0</v>
      </c>
    </row>
    <row r="695" spans="1:9">
      <c r="A695" s="126">
        <v>151</v>
      </c>
      <c r="B695" s="127">
        <f>PRRAS!C708</f>
        <v>694</v>
      </c>
      <c r="C695" s="127">
        <f>PRRAS!D708</f>
        <v>0</v>
      </c>
      <c r="D695" s="127">
        <f>PRRAS!E708</f>
        <v>0</v>
      </c>
      <c r="E695" s="127"/>
      <c r="F695" s="127"/>
      <c r="G695" s="128">
        <f t="shared" si="20"/>
        <v>0</v>
      </c>
      <c r="H695" s="128">
        <f t="shared" si="21"/>
        <v>0</v>
      </c>
      <c r="I695" s="129">
        <v>0</v>
      </c>
    </row>
    <row r="696" spans="1:9">
      <c r="A696" s="126">
        <v>151</v>
      </c>
      <c r="B696" s="127">
        <f>PRRAS!C709</f>
        <v>695</v>
      </c>
      <c r="C696" s="127">
        <f>PRRAS!D709</f>
        <v>0</v>
      </c>
      <c r="D696" s="127">
        <f>PRRAS!E709</f>
        <v>0</v>
      </c>
      <c r="E696" s="127"/>
      <c r="F696" s="127"/>
      <c r="G696" s="128">
        <f t="shared" si="20"/>
        <v>0</v>
      </c>
      <c r="H696" s="128">
        <f t="shared" si="21"/>
        <v>0</v>
      </c>
      <c r="I696" s="129">
        <v>0</v>
      </c>
    </row>
    <row r="697" spans="1:9">
      <c r="A697" s="126">
        <v>151</v>
      </c>
      <c r="B697" s="127">
        <f>PRRAS!C710</f>
        <v>696</v>
      </c>
      <c r="C697" s="127">
        <f>PRRAS!D710</f>
        <v>0</v>
      </c>
      <c r="D697" s="127">
        <f>PRRAS!E710</f>
        <v>0</v>
      </c>
      <c r="E697" s="127"/>
      <c r="F697" s="127"/>
      <c r="G697" s="128">
        <f t="shared" si="20"/>
        <v>0</v>
      </c>
      <c r="H697" s="128">
        <f t="shared" si="21"/>
        <v>0</v>
      </c>
      <c r="I697" s="129">
        <v>0</v>
      </c>
    </row>
    <row r="698" spans="1:9">
      <c r="A698" s="126">
        <v>151</v>
      </c>
      <c r="B698" s="127">
        <f>PRRAS!C711</f>
        <v>697</v>
      </c>
      <c r="C698" s="127">
        <f>PRRAS!D711</f>
        <v>0</v>
      </c>
      <c r="D698" s="127">
        <f>PRRAS!E711</f>
        <v>0</v>
      </c>
      <c r="E698" s="127"/>
      <c r="F698" s="127"/>
      <c r="G698" s="128">
        <f t="shared" si="20"/>
        <v>0</v>
      </c>
      <c r="H698" s="128">
        <f t="shared" si="21"/>
        <v>0</v>
      </c>
      <c r="I698" s="129">
        <v>0</v>
      </c>
    </row>
    <row r="699" spans="1:9">
      <c r="A699" s="126">
        <v>151</v>
      </c>
      <c r="B699" s="127">
        <f>PRRAS!C712</f>
        <v>698</v>
      </c>
      <c r="C699" s="127">
        <f>PRRAS!D712</f>
        <v>0</v>
      </c>
      <c r="D699" s="127">
        <f>PRRAS!E712</f>
        <v>0</v>
      </c>
      <c r="E699" s="127"/>
      <c r="F699" s="127"/>
      <c r="G699" s="128">
        <f t="shared" si="20"/>
        <v>0</v>
      </c>
      <c r="H699" s="128">
        <f t="shared" si="21"/>
        <v>0</v>
      </c>
      <c r="I699" s="129">
        <v>0</v>
      </c>
    </row>
    <row r="700" spans="1:9">
      <c r="A700" s="126">
        <v>151</v>
      </c>
      <c r="B700" s="127">
        <f>PRRAS!C713</f>
        <v>699</v>
      </c>
      <c r="C700" s="127">
        <f>PRRAS!D713</f>
        <v>0</v>
      </c>
      <c r="D700" s="127">
        <f>PRRAS!E713</f>
        <v>0</v>
      </c>
      <c r="E700" s="127"/>
      <c r="F700" s="127"/>
      <c r="G700" s="128">
        <f t="shared" si="20"/>
        <v>0</v>
      </c>
      <c r="H700" s="128">
        <f t="shared" si="21"/>
        <v>0</v>
      </c>
      <c r="I700" s="129">
        <v>0</v>
      </c>
    </row>
    <row r="701" spans="1:9">
      <c r="A701" s="126">
        <v>151</v>
      </c>
      <c r="B701" s="127">
        <f>PRRAS!C714</f>
        <v>700</v>
      </c>
      <c r="C701" s="127">
        <f>PRRAS!D714</f>
        <v>0</v>
      </c>
      <c r="D701" s="127">
        <f>PRRAS!E714</f>
        <v>0</v>
      </c>
      <c r="E701" s="127"/>
      <c r="F701" s="127"/>
      <c r="G701" s="128">
        <f t="shared" si="20"/>
        <v>0</v>
      </c>
      <c r="H701" s="128">
        <f t="shared" si="21"/>
        <v>0</v>
      </c>
      <c r="I701" s="129">
        <v>0</v>
      </c>
    </row>
    <row r="702" spans="1:9">
      <c r="A702" s="126">
        <v>151</v>
      </c>
      <c r="B702" s="127">
        <f>PRRAS!C715</f>
        <v>701</v>
      </c>
      <c r="C702" s="127">
        <f>PRRAS!D715</f>
        <v>20460</v>
      </c>
      <c r="D702" s="127">
        <f>PRRAS!E715</f>
        <v>15278</v>
      </c>
      <c r="E702" s="127"/>
      <c r="F702" s="127"/>
      <c r="G702" s="128">
        <f t="shared" si="20"/>
        <v>35762.216</v>
      </c>
      <c r="H702" s="128">
        <f t="shared" si="21"/>
        <v>0</v>
      </c>
      <c r="I702" s="129">
        <v>0</v>
      </c>
    </row>
    <row r="703" spans="1:9">
      <c r="A703" s="126">
        <v>151</v>
      </c>
      <c r="B703" s="127">
        <f>PRRAS!C716</f>
        <v>702</v>
      </c>
      <c r="C703" s="127">
        <f>PRRAS!D716</f>
        <v>0</v>
      </c>
      <c r="D703" s="127">
        <f>PRRAS!E716</f>
        <v>0</v>
      </c>
      <c r="E703" s="127"/>
      <c r="F703" s="127"/>
      <c r="G703" s="128">
        <f t="shared" si="20"/>
        <v>0</v>
      </c>
      <c r="H703" s="128">
        <f t="shared" si="21"/>
        <v>0</v>
      </c>
      <c r="I703" s="129">
        <v>0</v>
      </c>
    </row>
    <row r="704" spans="1:9">
      <c r="A704" s="126">
        <v>151</v>
      </c>
      <c r="B704" s="127">
        <f>PRRAS!C717</f>
        <v>703</v>
      </c>
      <c r="C704" s="127">
        <f>PRRAS!D717</f>
        <v>0</v>
      </c>
      <c r="D704" s="127">
        <f>PRRAS!E717</f>
        <v>0</v>
      </c>
      <c r="E704" s="127"/>
      <c r="F704" s="127"/>
      <c r="G704" s="128">
        <f t="shared" si="20"/>
        <v>0</v>
      </c>
      <c r="H704" s="128">
        <f t="shared" si="21"/>
        <v>0</v>
      </c>
      <c r="I704" s="129">
        <v>0</v>
      </c>
    </row>
    <row r="705" spans="1:9">
      <c r="A705" s="126">
        <v>151</v>
      </c>
      <c r="B705" s="127">
        <f>PRRAS!C718</f>
        <v>704</v>
      </c>
      <c r="C705" s="127">
        <f>PRRAS!D718</f>
        <v>0</v>
      </c>
      <c r="D705" s="127">
        <f>PRRAS!E718</f>
        <v>0</v>
      </c>
      <c r="E705" s="127"/>
      <c r="F705" s="127"/>
      <c r="G705" s="128">
        <f t="shared" si="20"/>
        <v>0</v>
      </c>
      <c r="H705" s="128">
        <f t="shared" si="21"/>
        <v>0</v>
      </c>
      <c r="I705" s="129">
        <v>0</v>
      </c>
    </row>
    <row r="706" spans="1:9">
      <c r="A706" s="126">
        <v>151</v>
      </c>
      <c r="B706" s="127">
        <f>PRRAS!C719</f>
        <v>705</v>
      </c>
      <c r="C706" s="127">
        <f>PRRAS!D719</f>
        <v>0</v>
      </c>
      <c r="D706" s="127">
        <f>PRRAS!E719</f>
        <v>0</v>
      </c>
      <c r="E706" s="127"/>
      <c r="F706" s="127"/>
      <c r="G706" s="128">
        <f t="shared" si="20"/>
        <v>0</v>
      </c>
      <c r="H706" s="128">
        <f t="shared" si="21"/>
        <v>0</v>
      </c>
      <c r="I706" s="129">
        <v>0</v>
      </c>
    </row>
    <row r="707" spans="1:9">
      <c r="A707" s="126">
        <v>151</v>
      </c>
      <c r="B707" s="127">
        <f>PRRAS!C720</f>
        <v>706</v>
      </c>
      <c r="C707" s="127">
        <f>PRRAS!D720</f>
        <v>0</v>
      </c>
      <c r="D707" s="127">
        <f>PRRAS!E720</f>
        <v>0</v>
      </c>
      <c r="E707" s="127"/>
      <c r="F707" s="127"/>
      <c r="G707" s="128">
        <f t="shared" si="20"/>
        <v>0</v>
      </c>
      <c r="H707" s="128">
        <f t="shared" si="21"/>
        <v>0</v>
      </c>
      <c r="I707" s="129">
        <v>0</v>
      </c>
    </row>
    <row r="708" spans="1:9">
      <c r="A708" s="126">
        <v>151</v>
      </c>
      <c r="B708" s="127">
        <f>PRRAS!C721</f>
        <v>707</v>
      </c>
      <c r="C708" s="127">
        <f>PRRAS!D721</f>
        <v>0</v>
      </c>
      <c r="D708" s="127">
        <f>PRRAS!E721</f>
        <v>0</v>
      </c>
      <c r="E708" s="127"/>
      <c r="F708" s="127"/>
      <c r="G708" s="128">
        <f t="shared" ref="G708:G771" si="22">(B708/1000)*(C708*1+D708*2)</f>
        <v>0</v>
      </c>
      <c r="H708" s="128">
        <f t="shared" ref="H708:H771" si="23">ABS(C708-ROUND(C708,0))+ABS(D708-ROUND(D708,0))</f>
        <v>0</v>
      </c>
      <c r="I708" s="129">
        <v>0</v>
      </c>
    </row>
    <row r="709" spans="1:9">
      <c r="A709" s="126">
        <v>151</v>
      </c>
      <c r="B709" s="127">
        <f>PRRAS!C722</f>
        <v>708</v>
      </c>
      <c r="C709" s="127">
        <f>PRRAS!D722</f>
        <v>0</v>
      </c>
      <c r="D709" s="127">
        <f>PRRAS!E722</f>
        <v>0</v>
      </c>
      <c r="E709" s="127"/>
      <c r="F709" s="127"/>
      <c r="G709" s="128">
        <f t="shared" si="22"/>
        <v>0</v>
      </c>
      <c r="H709" s="128">
        <f t="shared" si="23"/>
        <v>0</v>
      </c>
      <c r="I709" s="129">
        <v>0</v>
      </c>
    </row>
    <row r="710" spans="1:9">
      <c r="A710" s="126">
        <v>151</v>
      </c>
      <c r="B710" s="127">
        <f>PRRAS!C723</f>
        <v>709</v>
      </c>
      <c r="C710" s="127">
        <f>PRRAS!D723</f>
        <v>0</v>
      </c>
      <c r="D710" s="127">
        <f>PRRAS!E723</f>
        <v>0</v>
      </c>
      <c r="E710" s="127"/>
      <c r="F710" s="127"/>
      <c r="G710" s="128">
        <f t="shared" si="22"/>
        <v>0</v>
      </c>
      <c r="H710" s="128">
        <f t="shared" si="23"/>
        <v>0</v>
      </c>
      <c r="I710" s="129">
        <v>0</v>
      </c>
    </row>
    <row r="711" spans="1:9">
      <c r="A711" s="126">
        <v>151</v>
      </c>
      <c r="B711" s="127">
        <f>PRRAS!C724</f>
        <v>710</v>
      </c>
      <c r="C711" s="127">
        <f>PRRAS!D724</f>
        <v>0</v>
      </c>
      <c r="D711" s="127">
        <f>PRRAS!E724</f>
        <v>0</v>
      </c>
      <c r="E711" s="127"/>
      <c r="F711" s="127"/>
      <c r="G711" s="128">
        <f t="shared" si="22"/>
        <v>0</v>
      </c>
      <c r="H711" s="128">
        <f t="shared" si="23"/>
        <v>0</v>
      </c>
      <c r="I711" s="129">
        <v>0</v>
      </c>
    </row>
    <row r="712" spans="1:9">
      <c r="A712" s="126">
        <v>151</v>
      </c>
      <c r="B712" s="127">
        <f>PRRAS!C725</f>
        <v>711</v>
      </c>
      <c r="C712" s="127">
        <f>PRRAS!D725</f>
        <v>0</v>
      </c>
      <c r="D712" s="127">
        <f>PRRAS!E725</f>
        <v>0</v>
      </c>
      <c r="E712" s="127"/>
      <c r="F712" s="127"/>
      <c r="G712" s="128">
        <f t="shared" si="22"/>
        <v>0</v>
      </c>
      <c r="H712" s="128">
        <f t="shared" si="23"/>
        <v>0</v>
      </c>
      <c r="I712" s="129">
        <v>0</v>
      </c>
    </row>
    <row r="713" spans="1:9">
      <c r="A713" s="126">
        <v>151</v>
      </c>
      <c r="B713" s="127">
        <f>PRRAS!C726</f>
        <v>712</v>
      </c>
      <c r="C713" s="127">
        <f>PRRAS!D726</f>
        <v>0</v>
      </c>
      <c r="D713" s="127">
        <f>PRRAS!E726</f>
        <v>0</v>
      </c>
      <c r="E713" s="127"/>
      <c r="F713" s="127"/>
      <c r="G713" s="128">
        <f t="shared" si="22"/>
        <v>0</v>
      </c>
      <c r="H713" s="128">
        <f t="shared" si="23"/>
        <v>0</v>
      </c>
      <c r="I713" s="129">
        <v>0</v>
      </c>
    </row>
    <row r="714" spans="1:9">
      <c r="A714" s="126">
        <v>151</v>
      </c>
      <c r="B714" s="127">
        <f>PRRAS!C727</f>
        <v>713</v>
      </c>
      <c r="C714" s="127">
        <f>PRRAS!D727</f>
        <v>0</v>
      </c>
      <c r="D714" s="127">
        <f>PRRAS!E727</f>
        <v>0</v>
      </c>
      <c r="E714" s="127"/>
      <c r="F714" s="127"/>
      <c r="G714" s="128">
        <f t="shared" si="22"/>
        <v>0</v>
      </c>
      <c r="H714" s="128">
        <f t="shared" si="23"/>
        <v>0</v>
      </c>
      <c r="I714" s="129">
        <v>0</v>
      </c>
    </row>
    <row r="715" spans="1:9">
      <c r="A715" s="126">
        <v>151</v>
      </c>
      <c r="B715" s="127">
        <f>PRRAS!C728</f>
        <v>714</v>
      </c>
      <c r="C715" s="127">
        <f>PRRAS!D728</f>
        <v>0</v>
      </c>
      <c r="D715" s="127">
        <f>PRRAS!E728</f>
        <v>0</v>
      </c>
      <c r="E715" s="127"/>
      <c r="F715" s="127"/>
      <c r="G715" s="128">
        <f t="shared" si="22"/>
        <v>0</v>
      </c>
      <c r="H715" s="128">
        <f t="shared" si="23"/>
        <v>0</v>
      </c>
      <c r="I715" s="129">
        <v>0</v>
      </c>
    </row>
    <row r="716" spans="1:9">
      <c r="A716" s="126">
        <v>151</v>
      </c>
      <c r="B716" s="127">
        <f>PRRAS!C729</f>
        <v>715</v>
      </c>
      <c r="C716" s="127">
        <f>PRRAS!D729</f>
        <v>0</v>
      </c>
      <c r="D716" s="127">
        <f>PRRAS!E729</f>
        <v>0</v>
      </c>
      <c r="E716" s="127"/>
      <c r="F716" s="127"/>
      <c r="G716" s="128">
        <f t="shared" si="22"/>
        <v>0</v>
      </c>
      <c r="H716" s="128">
        <f t="shared" si="23"/>
        <v>0</v>
      </c>
      <c r="I716" s="129">
        <v>0</v>
      </c>
    </row>
    <row r="717" spans="1:9">
      <c r="A717" s="126">
        <v>151</v>
      </c>
      <c r="B717" s="127">
        <f>PRRAS!C730</f>
        <v>716</v>
      </c>
      <c r="C717" s="127">
        <f>PRRAS!D730</f>
        <v>0</v>
      </c>
      <c r="D717" s="127">
        <f>PRRAS!E730</f>
        <v>0</v>
      </c>
      <c r="E717" s="127"/>
      <c r="F717" s="127"/>
      <c r="G717" s="128">
        <f t="shared" si="22"/>
        <v>0</v>
      </c>
      <c r="H717" s="128">
        <f t="shared" si="23"/>
        <v>0</v>
      </c>
      <c r="I717" s="129">
        <v>0</v>
      </c>
    </row>
    <row r="718" spans="1:9">
      <c r="A718" s="126">
        <v>151</v>
      </c>
      <c r="B718" s="127">
        <f>PRRAS!C731</f>
        <v>717</v>
      </c>
      <c r="C718" s="127">
        <f>PRRAS!D731</f>
        <v>0</v>
      </c>
      <c r="D718" s="127">
        <f>PRRAS!E731</f>
        <v>0</v>
      </c>
      <c r="E718" s="127"/>
      <c r="F718" s="127"/>
      <c r="G718" s="128">
        <f t="shared" si="22"/>
        <v>0</v>
      </c>
      <c r="H718" s="128">
        <f t="shared" si="23"/>
        <v>0</v>
      </c>
      <c r="I718" s="129">
        <v>0</v>
      </c>
    </row>
    <row r="719" spans="1:9">
      <c r="A719" s="126">
        <v>151</v>
      </c>
      <c r="B719" s="127">
        <f>PRRAS!C732</f>
        <v>718</v>
      </c>
      <c r="C719" s="127">
        <f>PRRAS!D732</f>
        <v>34969</v>
      </c>
      <c r="D719" s="127">
        <f>PRRAS!E732</f>
        <v>57021</v>
      </c>
      <c r="E719" s="127"/>
      <c r="F719" s="127"/>
      <c r="G719" s="128">
        <f t="shared" si="22"/>
        <v>106989.898</v>
      </c>
      <c r="H719" s="128">
        <f t="shared" si="23"/>
        <v>0</v>
      </c>
      <c r="I719" s="129">
        <v>0</v>
      </c>
    </row>
    <row r="720" spans="1:9">
      <c r="A720" s="126">
        <v>151</v>
      </c>
      <c r="B720" s="127">
        <f>PRRAS!C733</f>
        <v>719</v>
      </c>
      <c r="C720" s="127">
        <f>PRRAS!D733</f>
        <v>0</v>
      </c>
      <c r="D720" s="127">
        <f>PRRAS!E733</f>
        <v>0</v>
      </c>
      <c r="E720" s="127"/>
      <c r="F720" s="127"/>
      <c r="G720" s="128">
        <f t="shared" si="22"/>
        <v>0</v>
      </c>
      <c r="H720" s="128">
        <f t="shared" si="23"/>
        <v>0</v>
      </c>
      <c r="I720" s="129">
        <v>0</v>
      </c>
    </row>
    <row r="721" spans="1:9">
      <c r="A721" s="126">
        <v>151</v>
      </c>
      <c r="B721" s="127">
        <f>PRRAS!C734</f>
        <v>720</v>
      </c>
      <c r="C721" s="127">
        <f>PRRAS!D734</f>
        <v>1200</v>
      </c>
      <c r="D721" s="127">
        <f>PRRAS!E734</f>
        <v>0</v>
      </c>
      <c r="E721" s="127"/>
      <c r="F721" s="127"/>
      <c r="G721" s="128">
        <f t="shared" si="22"/>
        <v>864</v>
      </c>
      <c r="H721" s="128">
        <f t="shared" si="23"/>
        <v>0</v>
      </c>
      <c r="I721" s="129">
        <v>0</v>
      </c>
    </row>
    <row r="722" spans="1:9">
      <c r="A722" s="126">
        <v>151</v>
      </c>
      <c r="B722" s="127">
        <f>PRRAS!C735</f>
        <v>721</v>
      </c>
      <c r="C722" s="127">
        <f>PRRAS!D735</f>
        <v>0</v>
      </c>
      <c r="D722" s="127">
        <f>PRRAS!E735</f>
        <v>0</v>
      </c>
      <c r="E722" s="127"/>
      <c r="F722" s="127"/>
      <c r="G722" s="128">
        <f t="shared" si="22"/>
        <v>0</v>
      </c>
      <c r="H722" s="128">
        <f t="shared" si="23"/>
        <v>0</v>
      </c>
      <c r="I722" s="129">
        <v>0</v>
      </c>
    </row>
    <row r="723" spans="1:9">
      <c r="A723" s="126">
        <v>151</v>
      </c>
      <c r="B723" s="127">
        <f>PRRAS!C736</f>
        <v>722</v>
      </c>
      <c r="C723" s="127">
        <f>PRRAS!D736</f>
        <v>0</v>
      </c>
      <c r="D723" s="127">
        <f>PRRAS!E736</f>
        <v>0</v>
      </c>
      <c r="E723" s="127"/>
      <c r="F723" s="127"/>
      <c r="G723" s="128">
        <f t="shared" si="22"/>
        <v>0</v>
      </c>
      <c r="H723" s="128">
        <f t="shared" si="23"/>
        <v>0</v>
      </c>
      <c r="I723" s="129">
        <v>0</v>
      </c>
    </row>
    <row r="724" spans="1:9">
      <c r="A724" s="126">
        <v>151</v>
      </c>
      <c r="B724" s="127">
        <f>PRRAS!C737</f>
        <v>723</v>
      </c>
      <c r="C724" s="127">
        <f>PRRAS!D737</f>
        <v>0</v>
      </c>
      <c r="D724" s="127">
        <f>PRRAS!E737</f>
        <v>0</v>
      </c>
      <c r="E724" s="127"/>
      <c r="F724" s="127"/>
      <c r="G724" s="128">
        <f t="shared" si="22"/>
        <v>0</v>
      </c>
      <c r="H724" s="128">
        <f t="shared" si="23"/>
        <v>0</v>
      </c>
      <c r="I724" s="129">
        <v>0</v>
      </c>
    </row>
    <row r="725" spans="1:9">
      <c r="A725" s="126">
        <v>151</v>
      </c>
      <c r="B725" s="127">
        <f>PRRAS!C738</f>
        <v>724</v>
      </c>
      <c r="C725" s="127">
        <f>PRRAS!D738</f>
        <v>0</v>
      </c>
      <c r="D725" s="127">
        <f>PRRAS!E738</f>
        <v>0</v>
      </c>
      <c r="E725" s="127"/>
      <c r="F725" s="127"/>
      <c r="G725" s="128">
        <f t="shared" si="22"/>
        <v>0</v>
      </c>
      <c r="H725" s="128">
        <f t="shared" si="23"/>
        <v>0</v>
      </c>
      <c r="I725" s="129">
        <v>0</v>
      </c>
    </row>
    <row r="726" spans="1:9">
      <c r="A726" s="126">
        <v>151</v>
      </c>
      <c r="B726" s="127">
        <f>PRRAS!C739</f>
        <v>725</v>
      </c>
      <c r="C726" s="127">
        <f>PRRAS!D739</f>
        <v>0</v>
      </c>
      <c r="D726" s="127">
        <f>PRRAS!E739</f>
        <v>0</v>
      </c>
      <c r="E726" s="127"/>
      <c r="F726" s="127"/>
      <c r="G726" s="128">
        <f t="shared" si="22"/>
        <v>0</v>
      </c>
      <c r="H726" s="128">
        <f t="shared" si="23"/>
        <v>0</v>
      </c>
      <c r="I726" s="129">
        <v>0</v>
      </c>
    </row>
    <row r="727" spans="1:9">
      <c r="A727" s="126">
        <v>151</v>
      </c>
      <c r="B727" s="127">
        <f>PRRAS!C740</f>
        <v>726</v>
      </c>
      <c r="C727" s="127">
        <f>PRRAS!D740</f>
        <v>0</v>
      </c>
      <c r="D727" s="127">
        <f>PRRAS!E740</f>
        <v>0</v>
      </c>
      <c r="E727" s="127"/>
      <c r="F727" s="127"/>
      <c r="G727" s="128">
        <f t="shared" si="22"/>
        <v>0</v>
      </c>
      <c r="H727" s="128">
        <f t="shared" si="23"/>
        <v>0</v>
      </c>
      <c r="I727" s="129">
        <v>0</v>
      </c>
    </row>
    <row r="728" spans="1:9">
      <c r="A728" s="126">
        <v>151</v>
      </c>
      <c r="B728" s="127">
        <f>PRRAS!C741</f>
        <v>727</v>
      </c>
      <c r="C728" s="127">
        <f>PRRAS!D741</f>
        <v>0</v>
      </c>
      <c r="D728" s="127">
        <f>PRRAS!E741</f>
        <v>0</v>
      </c>
      <c r="E728" s="127"/>
      <c r="F728" s="127"/>
      <c r="G728" s="128">
        <f t="shared" si="22"/>
        <v>0</v>
      </c>
      <c r="H728" s="128">
        <f t="shared" si="23"/>
        <v>0</v>
      </c>
      <c r="I728" s="129">
        <v>0</v>
      </c>
    </row>
    <row r="729" spans="1:9">
      <c r="A729" s="126">
        <v>151</v>
      </c>
      <c r="B729" s="127">
        <f>PRRAS!C742</f>
        <v>728</v>
      </c>
      <c r="C729" s="127">
        <f>PRRAS!D742</f>
        <v>0</v>
      </c>
      <c r="D729" s="127">
        <f>PRRAS!E742</f>
        <v>0</v>
      </c>
      <c r="E729" s="127"/>
      <c r="F729" s="127"/>
      <c r="G729" s="128">
        <f t="shared" si="22"/>
        <v>0</v>
      </c>
      <c r="H729" s="128">
        <f t="shared" si="23"/>
        <v>0</v>
      </c>
      <c r="I729" s="129">
        <v>0</v>
      </c>
    </row>
    <row r="730" spans="1:9">
      <c r="A730" s="126">
        <v>151</v>
      </c>
      <c r="B730" s="127">
        <f>PRRAS!C743</f>
        <v>729</v>
      </c>
      <c r="C730" s="127">
        <f>PRRAS!D743</f>
        <v>0</v>
      </c>
      <c r="D730" s="127">
        <f>PRRAS!E743</f>
        <v>0</v>
      </c>
      <c r="E730" s="127"/>
      <c r="F730" s="127"/>
      <c r="G730" s="128">
        <f t="shared" si="22"/>
        <v>0</v>
      </c>
      <c r="H730" s="128">
        <f t="shared" si="23"/>
        <v>0</v>
      </c>
      <c r="I730" s="129">
        <v>0</v>
      </c>
    </row>
    <row r="731" spans="1:9">
      <c r="A731" s="126">
        <v>151</v>
      </c>
      <c r="B731" s="127">
        <f>PRRAS!C744</f>
        <v>730</v>
      </c>
      <c r="C731" s="127">
        <f>PRRAS!D744</f>
        <v>0</v>
      </c>
      <c r="D731" s="127">
        <f>PRRAS!E744</f>
        <v>0</v>
      </c>
      <c r="E731" s="127"/>
      <c r="F731" s="127"/>
      <c r="G731" s="128">
        <f t="shared" si="22"/>
        <v>0</v>
      </c>
      <c r="H731" s="128">
        <f t="shared" si="23"/>
        <v>0</v>
      </c>
      <c r="I731" s="129">
        <v>0</v>
      </c>
    </row>
    <row r="732" spans="1:9">
      <c r="A732" s="126">
        <v>151</v>
      </c>
      <c r="B732" s="127">
        <f>PRRAS!C745</f>
        <v>731</v>
      </c>
      <c r="C732" s="127">
        <f>PRRAS!D745</f>
        <v>0</v>
      </c>
      <c r="D732" s="127">
        <f>PRRAS!E745</f>
        <v>0</v>
      </c>
      <c r="E732" s="127"/>
      <c r="F732" s="127"/>
      <c r="G732" s="128">
        <f t="shared" si="22"/>
        <v>0</v>
      </c>
      <c r="H732" s="128">
        <f t="shared" si="23"/>
        <v>0</v>
      </c>
      <c r="I732" s="129">
        <v>0</v>
      </c>
    </row>
    <row r="733" spans="1:9">
      <c r="A733" s="126">
        <v>151</v>
      </c>
      <c r="B733" s="127">
        <f>PRRAS!C746</f>
        <v>732</v>
      </c>
      <c r="C733" s="127">
        <f>PRRAS!D746</f>
        <v>0</v>
      </c>
      <c r="D733" s="127">
        <f>PRRAS!E746</f>
        <v>0</v>
      </c>
      <c r="E733" s="127"/>
      <c r="F733" s="127"/>
      <c r="G733" s="128">
        <f t="shared" si="22"/>
        <v>0</v>
      </c>
      <c r="H733" s="128">
        <f t="shared" si="23"/>
        <v>0</v>
      </c>
      <c r="I733" s="129">
        <v>0</v>
      </c>
    </row>
    <row r="734" spans="1:9">
      <c r="A734" s="126">
        <v>151</v>
      </c>
      <c r="B734" s="127">
        <f>PRRAS!C747</f>
        <v>733</v>
      </c>
      <c r="C734" s="127">
        <f>PRRAS!D747</f>
        <v>0</v>
      </c>
      <c r="D734" s="127">
        <f>PRRAS!E747</f>
        <v>0</v>
      </c>
      <c r="E734" s="127"/>
      <c r="F734" s="127"/>
      <c r="G734" s="128">
        <f t="shared" si="22"/>
        <v>0</v>
      </c>
      <c r="H734" s="128">
        <f t="shared" si="23"/>
        <v>0</v>
      </c>
      <c r="I734" s="129">
        <v>0</v>
      </c>
    </row>
    <row r="735" spans="1:9">
      <c r="A735" s="126">
        <v>151</v>
      </c>
      <c r="B735" s="127">
        <f>PRRAS!C748</f>
        <v>734</v>
      </c>
      <c r="C735" s="127">
        <f>PRRAS!D748</f>
        <v>0</v>
      </c>
      <c r="D735" s="127">
        <f>PRRAS!E748</f>
        <v>0</v>
      </c>
      <c r="E735" s="127"/>
      <c r="F735" s="127"/>
      <c r="G735" s="128">
        <f t="shared" si="22"/>
        <v>0</v>
      </c>
      <c r="H735" s="128">
        <f t="shared" si="23"/>
        <v>0</v>
      </c>
      <c r="I735" s="129">
        <v>0</v>
      </c>
    </row>
    <row r="736" spans="1:9">
      <c r="A736" s="126">
        <v>151</v>
      </c>
      <c r="B736" s="127">
        <f>PRRAS!C749</f>
        <v>735</v>
      </c>
      <c r="C736" s="127">
        <f>PRRAS!D749</f>
        <v>0</v>
      </c>
      <c r="D736" s="127">
        <f>PRRAS!E749</f>
        <v>0</v>
      </c>
      <c r="E736" s="127"/>
      <c r="F736" s="127"/>
      <c r="G736" s="128">
        <f t="shared" si="22"/>
        <v>0</v>
      </c>
      <c r="H736" s="128">
        <f t="shared" si="23"/>
        <v>0</v>
      </c>
      <c r="I736" s="129">
        <v>0</v>
      </c>
    </row>
    <row r="737" spans="1:9">
      <c r="A737" s="126">
        <v>151</v>
      </c>
      <c r="B737" s="127">
        <f>PRRAS!C750</f>
        <v>736</v>
      </c>
      <c r="C737" s="127">
        <f>PRRAS!D750</f>
        <v>0</v>
      </c>
      <c r="D737" s="127">
        <f>PRRAS!E750</f>
        <v>0</v>
      </c>
      <c r="E737" s="127"/>
      <c r="F737" s="127"/>
      <c r="G737" s="128">
        <f t="shared" si="22"/>
        <v>0</v>
      </c>
      <c r="H737" s="128">
        <f t="shared" si="23"/>
        <v>0</v>
      </c>
      <c r="I737" s="129">
        <v>0</v>
      </c>
    </row>
    <row r="738" spans="1:9">
      <c r="A738" s="126">
        <v>151</v>
      </c>
      <c r="B738" s="127">
        <f>PRRAS!C751</f>
        <v>737</v>
      </c>
      <c r="C738" s="127">
        <f>PRRAS!D751</f>
        <v>0</v>
      </c>
      <c r="D738" s="127">
        <f>PRRAS!E751</f>
        <v>0</v>
      </c>
      <c r="E738" s="127"/>
      <c r="F738" s="127"/>
      <c r="G738" s="128">
        <f t="shared" si="22"/>
        <v>0</v>
      </c>
      <c r="H738" s="128">
        <f t="shared" si="23"/>
        <v>0</v>
      </c>
      <c r="I738" s="129">
        <v>0</v>
      </c>
    </row>
    <row r="739" spans="1:9">
      <c r="A739" s="126">
        <v>151</v>
      </c>
      <c r="B739" s="127">
        <f>PRRAS!C752</f>
        <v>738</v>
      </c>
      <c r="C739" s="127">
        <f>PRRAS!D752</f>
        <v>0</v>
      </c>
      <c r="D739" s="127">
        <f>PRRAS!E752</f>
        <v>0</v>
      </c>
      <c r="E739" s="127"/>
      <c r="F739" s="127"/>
      <c r="G739" s="128">
        <f t="shared" si="22"/>
        <v>0</v>
      </c>
      <c r="H739" s="128">
        <f t="shared" si="23"/>
        <v>0</v>
      </c>
      <c r="I739" s="129">
        <v>0</v>
      </c>
    </row>
    <row r="740" spans="1:9">
      <c r="A740" s="126">
        <v>151</v>
      </c>
      <c r="B740" s="127">
        <f>PRRAS!C753</f>
        <v>739</v>
      </c>
      <c r="C740" s="127">
        <f>PRRAS!D753</f>
        <v>0</v>
      </c>
      <c r="D740" s="127">
        <f>PRRAS!E753</f>
        <v>0</v>
      </c>
      <c r="E740" s="127"/>
      <c r="F740" s="127"/>
      <c r="G740" s="128">
        <f t="shared" si="22"/>
        <v>0</v>
      </c>
      <c r="H740" s="128">
        <f t="shared" si="23"/>
        <v>0</v>
      </c>
      <c r="I740" s="129">
        <v>0</v>
      </c>
    </row>
    <row r="741" spans="1:9">
      <c r="A741" s="126">
        <v>151</v>
      </c>
      <c r="B741" s="127">
        <f>PRRAS!C754</f>
        <v>740</v>
      </c>
      <c r="C741" s="127">
        <f>PRRAS!D754</f>
        <v>0</v>
      </c>
      <c r="D741" s="127">
        <f>PRRAS!E754</f>
        <v>0</v>
      </c>
      <c r="E741" s="127"/>
      <c r="F741" s="127"/>
      <c r="G741" s="128">
        <f t="shared" si="22"/>
        <v>0</v>
      </c>
      <c r="H741" s="128">
        <f t="shared" si="23"/>
        <v>0</v>
      </c>
      <c r="I741" s="129">
        <v>0</v>
      </c>
    </row>
    <row r="742" spans="1:9">
      <c r="A742" s="126">
        <v>151</v>
      </c>
      <c r="B742" s="127">
        <f>PRRAS!C755</f>
        <v>741</v>
      </c>
      <c r="C742" s="127">
        <f>PRRAS!D755</f>
        <v>0</v>
      </c>
      <c r="D742" s="127">
        <f>PRRAS!E755</f>
        <v>0</v>
      </c>
      <c r="E742" s="127"/>
      <c r="F742" s="127"/>
      <c r="G742" s="128">
        <f t="shared" si="22"/>
        <v>0</v>
      </c>
      <c r="H742" s="128">
        <f t="shared" si="23"/>
        <v>0</v>
      </c>
      <c r="I742" s="129">
        <v>0</v>
      </c>
    </row>
    <row r="743" spans="1:9">
      <c r="A743" s="126">
        <v>151</v>
      </c>
      <c r="B743" s="127">
        <f>PRRAS!C756</f>
        <v>742</v>
      </c>
      <c r="C743" s="127">
        <f>PRRAS!D756</f>
        <v>0</v>
      </c>
      <c r="D743" s="127">
        <f>PRRAS!E756</f>
        <v>0</v>
      </c>
      <c r="E743" s="127"/>
      <c r="F743" s="127"/>
      <c r="G743" s="128">
        <f t="shared" si="22"/>
        <v>0</v>
      </c>
      <c r="H743" s="128">
        <f t="shared" si="23"/>
        <v>0</v>
      </c>
      <c r="I743" s="129">
        <v>0</v>
      </c>
    </row>
    <row r="744" spans="1:9">
      <c r="A744" s="126">
        <v>151</v>
      </c>
      <c r="B744" s="127">
        <f>PRRAS!C757</f>
        <v>743</v>
      </c>
      <c r="C744" s="127">
        <f>PRRAS!D757</f>
        <v>0</v>
      </c>
      <c r="D744" s="127">
        <f>PRRAS!E757</f>
        <v>0</v>
      </c>
      <c r="E744" s="127"/>
      <c r="F744" s="127"/>
      <c r="G744" s="128">
        <f t="shared" si="22"/>
        <v>0</v>
      </c>
      <c r="H744" s="128">
        <f t="shared" si="23"/>
        <v>0</v>
      </c>
      <c r="I744" s="129">
        <v>0</v>
      </c>
    </row>
    <row r="745" spans="1:9">
      <c r="A745" s="126">
        <v>151</v>
      </c>
      <c r="B745" s="127">
        <f>PRRAS!C758</f>
        <v>744</v>
      </c>
      <c r="C745" s="127">
        <f>PRRAS!D758</f>
        <v>0</v>
      </c>
      <c r="D745" s="127">
        <f>PRRAS!E758</f>
        <v>0</v>
      </c>
      <c r="E745" s="127"/>
      <c r="F745" s="127"/>
      <c r="G745" s="128">
        <f t="shared" si="22"/>
        <v>0</v>
      </c>
      <c r="H745" s="128">
        <f t="shared" si="23"/>
        <v>0</v>
      </c>
      <c r="I745" s="129">
        <v>0</v>
      </c>
    </row>
    <row r="746" spans="1:9">
      <c r="A746" s="126">
        <v>151</v>
      </c>
      <c r="B746" s="127">
        <f>PRRAS!C759</f>
        <v>745</v>
      </c>
      <c r="C746" s="127">
        <f>PRRAS!D759</f>
        <v>0</v>
      </c>
      <c r="D746" s="127">
        <f>PRRAS!E759</f>
        <v>0</v>
      </c>
      <c r="E746" s="127"/>
      <c r="F746" s="127"/>
      <c r="G746" s="128">
        <f t="shared" si="22"/>
        <v>0</v>
      </c>
      <c r="H746" s="128">
        <f t="shared" si="23"/>
        <v>0</v>
      </c>
      <c r="I746" s="129">
        <v>0</v>
      </c>
    </row>
    <row r="747" spans="1:9">
      <c r="A747" s="126">
        <v>151</v>
      </c>
      <c r="B747" s="127">
        <f>PRRAS!C760</f>
        <v>746</v>
      </c>
      <c r="C747" s="127">
        <f>PRRAS!D760</f>
        <v>0</v>
      </c>
      <c r="D747" s="127">
        <f>PRRAS!E760</f>
        <v>0</v>
      </c>
      <c r="E747" s="127"/>
      <c r="F747" s="127"/>
      <c r="G747" s="128">
        <f t="shared" si="22"/>
        <v>0</v>
      </c>
      <c r="H747" s="128">
        <f t="shared" si="23"/>
        <v>0</v>
      </c>
      <c r="I747" s="129">
        <v>0</v>
      </c>
    </row>
    <row r="748" spans="1:9">
      <c r="A748" s="126">
        <v>151</v>
      </c>
      <c r="B748" s="127">
        <f>PRRAS!C761</f>
        <v>747</v>
      </c>
      <c r="C748" s="127">
        <f>PRRAS!D761</f>
        <v>0</v>
      </c>
      <c r="D748" s="127">
        <f>PRRAS!E761</f>
        <v>0</v>
      </c>
      <c r="E748" s="127"/>
      <c r="F748" s="127"/>
      <c r="G748" s="128">
        <f t="shared" si="22"/>
        <v>0</v>
      </c>
      <c r="H748" s="128">
        <f t="shared" si="23"/>
        <v>0</v>
      </c>
      <c r="I748" s="129">
        <v>0</v>
      </c>
    </row>
    <row r="749" spans="1:9">
      <c r="A749" s="126">
        <v>151</v>
      </c>
      <c r="B749" s="127">
        <f>PRRAS!C762</f>
        <v>748</v>
      </c>
      <c r="C749" s="127">
        <f>PRRAS!D762</f>
        <v>0</v>
      </c>
      <c r="D749" s="127">
        <f>PRRAS!E762</f>
        <v>0</v>
      </c>
      <c r="E749" s="127"/>
      <c r="F749" s="127"/>
      <c r="G749" s="128">
        <f t="shared" si="22"/>
        <v>0</v>
      </c>
      <c r="H749" s="128">
        <f t="shared" si="23"/>
        <v>0</v>
      </c>
      <c r="I749" s="129">
        <v>0</v>
      </c>
    </row>
    <row r="750" spans="1:9">
      <c r="A750" s="126">
        <v>151</v>
      </c>
      <c r="B750" s="127">
        <f>PRRAS!C763</f>
        <v>749</v>
      </c>
      <c r="C750" s="127">
        <f>PRRAS!D763</f>
        <v>0</v>
      </c>
      <c r="D750" s="127">
        <f>PRRAS!E763</f>
        <v>0</v>
      </c>
      <c r="E750" s="127"/>
      <c r="F750" s="127"/>
      <c r="G750" s="128">
        <f t="shared" si="22"/>
        <v>0</v>
      </c>
      <c r="H750" s="128">
        <f t="shared" si="23"/>
        <v>0</v>
      </c>
      <c r="I750" s="129">
        <v>0</v>
      </c>
    </row>
    <row r="751" spans="1:9">
      <c r="A751" s="126">
        <v>151</v>
      </c>
      <c r="B751" s="127">
        <f>PRRAS!C764</f>
        <v>750</v>
      </c>
      <c r="C751" s="127">
        <f>PRRAS!D764</f>
        <v>0</v>
      </c>
      <c r="D751" s="127">
        <f>PRRAS!E764</f>
        <v>0</v>
      </c>
      <c r="E751" s="127"/>
      <c r="F751" s="127"/>
      <c r="G751" s="128">
        <f t="shared" si="22"/>
        <v>0</v>
      </c>
      <c r="H751" s="128">
        <f t="shared" si="23"/>
        <v>0</v>
      </c>
      <c r="I751" s="129">
        <v>0</v>
      </c>
    </row>
    <row r="752" spans="1:9">
      <c r="A752" s="126">
        <v>151</v>
      </c>
      <c r="B752" s="127">
        <f>PRRAS!C765</f>
        <v>751</v>
      </c>
      <c r="C752" s="127">
        <f>PRRAS!D765</f>
        <v>0</v>
      </c>
      <c r="D752" s="127">
        <f>PRRAS!E765</f>
        <v>0</v>
      </c>
      <c r="E752" s="127"/>
      <c r="F752" s="127"/>
      <c r="G752" s="128">
        <f t="shared" si="22"/>
        <v>0</v>
      </c>
      <c r="H752" s="128">
        <f t="shared" si="23"/>
        <v>0</v>
      </c>
      <c r="I752" s="129">
        <v>0</v>
      </c>
    </row>
    <row r="753" spans="1:9">
      <c r="A753" s="126">
        <v>151</v>
      </c>
      <c r="B753" s="127">
        <f>PRRAS!C766</f>
        <v>752</v>
      </c>
      <c r="C753" s="127">
        <f>PRRAS!D766</f>
        <v>0</v>
      </c>
      <c r="D753" s="127">
        <f>PRRAS!E766</f>
        <v>0</v>
      </c>
      <c r="E753" s="127"/>
      <c r="F753" s="127"/>
      <c r="G753" s="128">
        <f t="shared" si="22"/>
        <v>0</v>
      </c>
      <c r="H753" s="128">
        <f t="shared" si="23"/>
        <v>0</v>
      </c>
      <c r="I753" s="129">
        <v>0</v>
      </c>
    </row>
    <row r="754" spans="1:9">
      <c r="A754" s="126">
        <v>151</v>
      </c>
      <c r="B754" s="127">
        <f>PRRAS!C767</f>
        <v>753</v>
      </c>
      <c r="C754" s="127">
        <f>PRRAS!D767</f>
        <v>0</v>
      </c>
      <c r="D754" s="127">
        <f>PRRAS!E767</f>
        <v>0</v>
      </c>
      <c r="E754" s="127"/>
      <c r="F754" s="127"/>
      <c r="G754" s="128">
        <f t="shared" si="22"/>
        <v>0</v>
      </c>
      <c r="H754" s="128">
        <f t="shared" si="23"/>
        <v>0</v>
      </c>
      <c r="I754" s="129">
        <v>0</v>
      </c>
    </row>
    <row r="755" spans="1:9">
      <c r="A755" s="126">
        <v>151</v>
      </c>
      <c r="B755" s="127">
        <f>PRRAS!C768</f>
        <v>754</v>
      </c>
      <c r="C755" s="127">
        <f>PRRAS!D768</f>
        <v>0</v>
      </c>
      <c r="D755" s="127">
        <f>PRRAS!E768</f>
        <v>0</v>
      </c>
      <c r="E755" s="127"/>
      <c r="F755" s="127"/>
      <c r="G755" s="128">
        <f t="shared" si="22"/>
        <v>0</v>
      </c>
      <c r="H755" s="128">
        <f t="shared" si="23"/>
        <v>0</v>
      </c>
      <c r="I755" s="129">
        <v>0</v>
      </c>
    </row>
    <row r="756" spans="1:9">
      <c r="A756" s="126">
        <v>151</v>
      </c>
      <c r="B756" s="127">
        <f>PRRAS!C769</f>
        <v>755</v>
      </c>
      <c r="C756" s="127">
        <f>PRRAS!D769</f>
        <v>0</v>
      </c>
      <c r="D756" s="127">
        <f>PRRAS!E769</f>
        <v>0</v>
      </c>
      <c r="E756" s="127"/>
      <c r="F756" s="127"/>
      <c r="G756" s="128">
        <f t="shared" si="22"/>
        <v>0</v>
      </c>
      <c r="H756" s="128">
        <f t="shared" si="23"/>
        <v>0</v>
      </c>
      <c r="I756" s="129">
        <v>0</v>
      </c>
    </row>
    <row r="757" spans="1:9">
      <c r="A757" s="126">
        <v>151</v>
      </c>
      <c r="B757" s="127">
        <f>PRRAS!C770</f>
        <v>756</v>
      </c>
      <c r="C757" s="127">
        <f>PRRAS!D770</f>
        <v>0</v>
      </c>
      <c r="D757" s="127">
        <f>PRRAS!E770</f>
        <v>0</v>
      </c>
      <c r="E757" s="127"/>
      <c r="F757" s="127"/>
      <c r="G757" s="128">
        <f t="shared" si="22"/>
        <v>0</v>
      </c>
      <c r="H757" s="128">
        <f t="shared" si="23"/>
        <v>0</v>
      </c>
      <c r="I757" s="129">
        <v>0</v>
      </c>
    </row>
    <row r="758" spans="1:9">
      <c r="A758" s="126">
        <v>151</v>
      </c>
      <c r="B758" s="127">
        <f>PRRAS!C771</f>
        <v>757</v>
      </c>
      <c r="C758" s="127">
        <f>PRRAS!D771</f>
        <v>0</v>
      </c>
      <c r="D758" s="127">
        <f>PRRAS!E771</f>
        <v>0</v>
      </c>
      <c r="E758" s="127"/>
      <c r="F758" s="127"/>
      <c r="G758" s="128">
        <f t="shared" si="22"/>
        <v>0</v>
      </c>
      <c r="H758" s="128">
        <f t="shared" si="23"/>
        <v>0</v>
      </c>
      <c r="I758" s="129">
        <v>0</v>
      </c>
    </row>
    <row r="759" spans="1:9">
      <c r="A759" s="126">
        <v>151</v>
      </c>
      <c r="B759" s="127">
        <f>PRRAS!C772</f>
        <v>758</v>
      </c>
      <c r="C759" s="127">
        <f>PRRAS!D772</f>
        <v>0</v>
      </c>
      <c r="D759" s="127">
        <f>PRRAS!E772</f>
        <v>0</v>
      </c>
      <c r="E759" s="127"/>
      <c r="F759" s="127"/>
      <c r="G759" s="128">
        <f t="shared" si="22"/>
        <v>0</v>
      </c>
      <c r="H759" s="128">
        <f t="shared" si="23"/>
        <v>0</v>
      </c>
      <c r="I759" s="129">
        <v>0</v>
      </c>
    </row>
    <row r="760" spans="1:9">
      <c r="A760" s="126">
        <v>151</v>
      </c>
      <c r="B760" s="127">
        <f>PRRAS!C773</f>
        <v>759</v>
      </c>
      <c r="C760" s="127">
        <f>PRRAS!D773</f>
        <v>0</v>
      </c>
      <c r="D760" s="127">
        <f>PRRAS!E773</f>
        <v>0</v>
      </c>
      <c r="E760" s="127"/>
      <c r="F760" s="127"/>
      <c r="G760" s="128">
        <f t="shared" si="22"/>
        <v>0</v>
      </c>
      <c r="H760" s="128">
        <f t="shared" si="23"/>
        <v>0</v>
      </c>
      <c r="I760" s="129">
        <v>0</v>
      </c>
    </row>
    <row r="761" spans="1:9">
      <c r="A761" s="126">
        <v>151</v>
      </c>
      <c r="B761" s="127">
        <f>PRRAS!C774</f>
        <v>760</v>
      </c>
      <c r="C761" s="127">
        <f>PRRAS!D774</f>
        <v>0</v>
      </c>
      <c r="D761" s="127">
        <f>PRRAS!E774</f>
        <v>0</v>
      </c>
      <c r="E761" s="127"/>
      <c r="F761" s="127"/>
      <c r="G761" s="128">
        <f t="shared" si="22"/>
        <v>0</v>
      </c>
      <c r="H761" s="128">
        <f t="shared" si="23"/>
        <v>0</v>
      </c>
      <c r="I761" s="129">
        <v>0</v>
      </c>
    </row>
    <row r="762" spans="1:9">
      <c r="A762" s="126">
        <v>151</v>
      </c>
      <c r="B762" s="127">
        <f>PRRAS!C775</f>
        <v>761</v>
      </c>
      <c r="C762" s="127">
        <f>PRRAS!D775</f>
        <v>0</v>
      </c>
      <c r="D762" s="127">
        <f>PRRAS!E775</f>
        <v>0</v>
      </c>
      <c r="E762" s="127"/>
      <c r="F762" s="127"/>
      <c r="G762" s="128">
        <f t="shared" si="22"/>
        <v>0</v>
      </c>
      <c r="H762" s="128">
        <f t="shared" si="23"/>
        <v>0</v>
      </c>
      <c r="I762" s="129">
        <v>0</v>
      </c>
    </row>
    <row r="763" spans="1:9">
      <c r="A763" s="126">
        <v>151</v>
      </c>
      <c r="B763" s="127">
        <f>PRRAS!C776</f>
        <v>762</v>
      </c>
      <c r="C763" s="127">
        <f>PRRAS!D776</f>
        <v>0</v>
      </c>
      <c r="D763" s="127">
        <f>PRRAS!E776</f>
        <v>0</v>
      </c>
      <c r="E763" s="127"/>
      <c r="F763" s="127"/>
      <c r="G763" s="128">
        <f t="shared" si="22"/>
        <v>0</v>
      </c>
      <c r="H763" s="128">
        <f t="shared" si="23"/>
        <v>0</v>
      </c>
      <c r="I763" s="129">
        <v>0</v>
      </c>
    </row>
    <row r="764" spans="1:9">
      <c r="A764" s="126">
        <v>151</v>
      </c>
      <c r="B764" s="127">
        <f>PRRAS!C777</f>
        <v>763</v>
      </c>
      <c r="C764" s="127">
        <f>PRRAS!D777</f>
        <v>0</v>
      </c>
      <c r="D764" s="127">
        <f>PRRAS!E777</f>
        <v>0</v>
      </c>
      <c r="E764" s="127"/>
      <c r="F764" s="127"/>
      <c r="G764" s="128">
        <f t="shared" si="22"/>
        <v>0</v>
      </c>
      <c r="H764" s="128">
        <f t="shared" si="23"/>
        <v>0</v>
      </c>
      <c r="I764" s="129">
        <v>0</v>
      </c>
    </row>
    <row r="765" spans="1:9">
      <c r="A765" s="126">
        <v>151</v>
      </c>
      <c r="B765" s="127">
        <f>PRRAS!C778</f>
        <v>764</v>
      </c>
      <c r="C765" s="127">
        <f>PRRAS!D778</f>
        <v>0</v>
      </c>
      <c r="D765" s="127">
        <f>PRRAS!E778</f>
        <v>0</v>
      </c>
      <c r="E765" s="127"/>
      <c r="F765" s="127"/>
      <c r="G765" s="128">
        <f t="shared" si="22"/>
        <v>0</v>
      </c>
      <c r="H765" s="128">
        <f t="shared" si="23"/>
        <v>0</v>
      </c>
      <c r="I765" s="129">
        <v>0</v>
      </c>
    </row>
    <row r="766" spans="1:9">
      <c r="A766" s="126">
        <v>151</v>
      </c>
      <c r="B766" s="127">
        <f>PRRAS!C779</f>
        <v>765</v>
      </c>
      <c r="C766" s="127">
        <f>PRRAS!D779</f>
        <v>0</v>
      </c>
      <c r="D766" s="127">
        <f>PRRAS!E779</f>
        <v>0</v>
      </c>
      <c r="E766" s="127"/>
      <c r="F766" s="127"/>
      <c r="G766" s="128">
        <f t="shared" si="22"/>
        <v>0</v>
      </c>
      <c r="H766" s="128">
        <f t="shared" si="23"/>
        <v>0</v>
      </c>
      <c r="I766" s="129">
        <v>0</v>
      </c>
    </row>
    <row r="767" spans="1:9">
      <c r="A767" s="126">
        <v>151</v>
      </c>
      <c r="B767" s="127">
        <f>PRRAS!C780</f>
        <v>766</v>
      </c>
      <c r="C767" s="127">
        <f>PRRAS!D780</f>
        <v>26400</v>
      </c>
      <c r="D767" s="127">
        <f>PRRAS!E780</f>
        <v>26400</v>
      </c>
      <c r="E767" s="127"/>
      <c r="F767" s="127"/>
      <c r="G767" s="128">
        <f t="shared" si="22"/>
        <v>60667.200000000004</v>
      </c>
      <c r="H767" s="128">
        <f t="shared" si="23"/>
        <v>0</v>
      </c>
      <c r="I767" s="129">
        <v>0</v>
      </c>
    </row>
    <row r="768" spans="1:9">
      <c r="A768" s="126">
        <v>151</v>
      </c>
      <c r="B768" s="127">
        <f>PRRAS!C781</f>
        <v>767</v>
      </c>
      <c r="C768" s="127">
        <f>PRRAS!D781</f>
        <v>0</v>
      </c>
      <c r="D768" s="127">
        <f>PRRAS!E781</f>
        <v>0</v>
      </c>
      <c r="E768" s="127"/>
      <c r="F768" s="127"/>
      <c r="G768" s="128">
        <f t="shared" si="22"/>
        <v>0</v>
      </c>
      <c r="H768" s="128">
        <f t="shared" si="23"/>
        <v>0</v>
      </c>
      <c r="I768" s="129">
        <v>0</v>
      </c>
    </row>
    <row r="769" spans="1:9">
      <c r="A769" s="126">
        <v>151</v>
      </c>
      <c r="B769" s="127">
        <f>PRRAS!C782</f>
        <v>768</v>
      </c>
      <c r="C769" s="127">
        <f>PRRAS!D782</f>
        <v>0</v>
      </c>
      <c r="D769" s="127">
        <f>PRRAS!E782</f>
        <v>0</v>
      </c>
      <c r="E769" s="127"/>
      <c r="F769" s="127"/>
      <c r="G769" s="128">
        <f t="shared" si="22"/>
        <v>0</v>
      </c>
      <c r="H769" s="128">
        <f t="shared" si="23"/>
        <v>0</v>
      </c>
      <c r="I769" s="129">
        <v>0</v>
      </c>
    </row>
    <row r="770" spans="1:9">
      <c r="A770" s="126">
        <v>151</v>
      </c>
      <c r="B770" s="127">
        <f>PRRAS!C783</f>
        <v>769</v>
      </c>
      <c r="C770" s="127">
        <f>PRRAS!D783</f>
        <v>0</v>
      </c>
      <c r="D770" s="127">
        <f>PRRAS!E783</f>
        <v>0</v>
      </c>
      <c r="E770" s="127"/>
      <c r="F770" s="127"/>
      <c r="G770" s="128">
        <f t="shared" si="22"/>
        <v>0</v>
      </c>
      <c r="H770" s="128">
        <f t="shared" si="23"/>
        <v>0</v>
      </c>
      <c r="I770" s="129">
        <v>0</v>
      </c>
    </row>
    <row r="771" spans="1:9">
      <c r="A771" s="126">
        <v>151</v>
      </c>
      <c r="B771" s="127">
        <f>PRRAS!C784</f>
        <v>770</v>
      </c>
      <c r="C771" s="127">
        <f>PRRAS!D784</f>
        <v>146831</v>
      </c>
      <c r="D771" s="127">
        <f>PRRAS!E784</f>
        <v>148305</v>
      </c>
      <c r="E771" s="127"/>
      <c r="F771" s="127"/>
      <c r="G771" s="128">
        <f t="shared" si="22"/>
        <v>341449.57</v>
      </c>
      <c r="H771" s="128">
        <f t="shared" si="23"/>
        <v>0</v>
      </c>
      <c r="I771" s="129">
        <v>0</v>
      </c>
    </row>
    <row r="772" spans="1:9">
      <c r="A772" s="126">
        <v>151</v>
      </c>
      <c r="B772" s="127">
        <f>PRRAS!C785</f>
        <v>771</v>
      </c>
      <c r="C772" s="127">
        <f>PRRAS!D785</f>
        <v>235619</v>
      </c>
      <c r="D772" s="127">
        <f>PRRAS!E785</f>
        <v>282808</v>
      </c>
      <c r="E772" s="127"/>
      <c r="F772" s="127"/>
      <c r="G772" s="128">
        <f t="shared" ref="G772:G835" si="24">(B772/1000)*(C772*1+D772*2)</f>
        <v>617752.18500000006</v>
      </c>
      <c r="H772" s="128">
        <f t="shared" ref="H772:H835" si="25">ABS(C772-ROUND(C772,0))+ABS(D772-ROUND(D772,0))</f>
        <v>0</v>
      </c>
      <c r="I772" s="129">
        <v>0</v>
      </c>
    </row>
    <row r="773" spans="1:9">
      <c r="A773" s="126">
        <v>151</v>
      </c>
      <c r="B773" s="127">
        <f>PRRAS!C786</f>
        <v>772</v>
      </c>
      <c r="C773" s="127">
        <f>PRRAS!D786</f>
        <v>0</v>
      </c>
      <c r="D773" s="127">
        <f>PRRAS!E786</f>
        <v>0</v>
      </c>
      <c r="E773" s="127"/>
      <c r="F773" s="127"/>
      <c r="G773" s="128">
        <f t="shared" si="24"/>
        <v>0</v>
      </c>
      <c r="H773" s="128">
        <f t="shared" si="25"/>
        <v>0</v>
      </c>
      <c r="I773" s="129">
        <v>0</v>
      </c>
    </row>
    <row r="774" spans="1:9">
      <c r="A774" s="126">
        <v>151</v>
      </c>
      <c r="B774" s="127">
        <f>PRRAS!C787</f>
        <v>773</v>
      </c>
      <c r="C774" s="127">
        <f>PRRAS!D787</f>
        <v>0</v>
      </c>
      <c r="D774" s="127">
        <f>PRRAS!E787</f>
        <v>0</v>
      </c>
      <c r="E774" s="127"/>
      <c r="F774" s="127"/>
      <c r="G774" s="128">
        <f t="shared" si="24"/>
        <v>0</v>
      </c>
      <c r="H774" s="128">
        <f t="shared" si="25"/>
        <v>0</v>
      </c>
      <c r="I774" s="129">
        <v>0</v>
      </c>
    </row>
    <row r="775" spans="1:9">
      <c r="A775" s="126">
        <v>151</v>
      </c>
      <c r="B775" s="127">
        <f>PRRAS!C788</f>
        <v>774</v>
      </c>
      <c r="C775" s="127">
        <f>PRRAS!D788</f>
        <v>0</v>
      </c>
      <c r="D775" s="127">
        <f>PRRAS!E788</f>
        <v>0</v>
      </c>
      <c r="E775" s="127"/>
      <c r="F775" s="127"/>
      <c r="G775" s="128">
        <f t="shared" si="24"/>
        <v>0</v>
      </c>
      <c r="H775" s="128">
        <f t="shared" si="25"/>
        <v>0</v>
      </c>
      <c r="I775" s="129">
        <v>0</v>
      </c>
    </row>
    <row r="776" spans="1:9">
      <c r="A776" s="126">
        <v>151</v>
      </c>
      <c r="B776" s="127">
        <f>PRRAS!C789</f>
        <v>775</v>
      </c>
      <c r="C776" s="127">
        <f>PRRAS!D789</f>
        <v>0</v>
      </c>
      <c r="D776" s="127">
        <f>PRRAS!E789</f>
        <v>0</v>
      </c>
      <c r="E776" s="127"/>
      <c r="F776" s="127"/>
      <c r="G776" s="128">
        <f t="shared" si="24"/>
        <v>0</v>
      </c>
      <c r="H776" s="128">
        <f t="shared" si="25"/>
        <v>0</v>
      </c>
      <c r="I776" s="129">
        <v>0</v>
      </c>
    </row>
    <row r="777" spans="1:9">
      <c r="A777" s="126">
        <v>151</v>
      </c>
      <c r="B777" s="127">
        <f>PRRAS!C790</f>
        <v>776</v>
      </c>
      <c r="C777" s="127">
        <f>PRRAS!D790</f>
        <v>0</v>
      </c>
      <c r="D777" s="127">
        <f>PRRAS!E790</f>
        <v>0</v>
      </c>
      <c r="E777" s="127"/>
      <c r="F777" s="127"/>
      <c r="G777" s="128">
        <f t="shared" si="24"/>
        <v>0</v>
      </c>
      <c r="H777" s="128">
        <f t="shared" si="25"/>
        <v>0</v>
      </c>
      <c r="I777" s="129">
        <v>0</v>
      </c>
    </row>
    <row r="778" spans="1:9">
      <c r="A778" s="126">
        <v>151</v>
      </c>
      <c r="B778" s="127">
        <f>PRRAS!C791</f>
        <v>777</v>
      </c>
      <c r="C778" s="127">
        <f>PRRAS!D791</f>
        <v>0</v>
      </c>
      <c r="D778" s="127">
        <f>PRRAS!E791</f>
        <v>0</v>
      </c>
      <c r="E778" s="127"/>
      <c r="F778" s="127"/>
      <c r="G778" s="128">
        <f t="shared" si="24"/>
        <v>0</v>
      </c>
      <c r="H778" s="128">
        <f t="shared" si="25"/>
        <v>0</v>
      </c>
      <c r="I778" s="129">
        <v>0</v>
      </c>
    </row>
    <row r="779" spans="1:9">
      <c r="A779" s="126">
        <v>151</v>
      </c>
      <c r="B779" s="127">
        <f>PRRAS!C792</f>
        <v>778</v>
      </c>
      <c r="C779" s="127">
        <f>PRRAS!D792</f>
        <v>0</v>
      </c>
      <c r="D779" s="127">
        <f>PRRAS!E792</f>
        <v>0</v>
      </c>
      <c r="E779" s="127"/>
      <c r="F779" s="127"/>
      <c r="G779" s="128">
        <f t="shared" si="24"/>
        <v>0</v>
      </c>
      <c r="H779" s="128">
        <f t="shared" si="25"/>
        <v>0</v>
      </c>
      <c r="I779" s="129">
        <v>0</v>
      </c>
    </row>
    <row r="780" spans="1:9">
      <c r="A780" s="126">
        <v>151</v>
      </c>
      <c r="B780" s="127">
        <f>PRRAS!C793</f>
        <v>779</v>
      </c>
      <c r="C780" s="127">
        <f>PRRAS!D793</f>
        <v>0</v>
      </c>
      <c r="D780" s="127">
        <f>PRRAS!E793</f>
        <v>0</v>
      </c>
      <c r="E780" s="127"/>
      <c r="F780" s="127"/>
      <c r="G780" s="128">
        <f t="shared" si="24"/>
        <v>0</v>
      </c>
      <c r="H780" s="128">
        <f t="shared" si="25"/>
        <v>0</v>
      </c>
      <c r="I780" s="129">
        <v>0</v>
      </c>
    </row>
    <row r="781" spans="1:9">
      <c r="A781" s="126">
        <v>151</v>
      </c>
      <c r="B781" s="127">
        <f>PRRAS!C794</f>
        <v>780</v>
      </c>
      <c r="C781" s="127">
        <f>PRRAS!D794</f>
        <v>0</v>
      </c>
      <c r="D781" s="127">
        <f>PRRAS!E794</f>
        <v>0</v>
      </c>
      <c r="E781" s="127"/>
      <c r="F781" s="127"/>
      <c r="G781" s="128">
        <f t="shared" si="24"/>
        <v>0</v>
      </c>
      <c r="H781" s="128">
        <f t="shared" si="25"/>
        <v>0</v>
      </c>
      <c r="I781" s="129">
        <v>0</v>
      </c>
    </row>
    <row r="782" spans="1:9">
      <c r="A782" s="126">
        <v>151</v>
      </c>
      <c r="B782" s="127">
        <f>PRRAS!C795</f>
        <v>781</v>
      </c>
      <c r="C782" s="127">
        <f>PRRAS!D795</f>
        <v>0</v>
      </c>
      <c r="D782" s="127">
        <f>PRRAS!E795</f>
        <v>0</v>
      </c>
      <c r="E782" s="127"/>
      <c r="F782" s="127"/>
      <c r="G782" s="128">
        <f t="shared" si="24"/>
        <v>0</v>
      </c>
      <c r="H782" s="128">
        <f t="shared" si="25"/>
        <v>0</v>
      </c>
      <c r="I782" s="129">
        <v>0</v>
      </c>
    </row>
    <row r="783" spans="1:9">
      <c r="A783" s="126">
        <v>151</v>
      </c>
      <c r="B783" s="127">
        <f>PRRAS!C796</f>
        <v>782</v>
      </c>
      <c r="C783" s="127">
        <f>PRRAS!D796</f>
        <v>0</v>
      </c>
      <c r="D783" s="127">
        <f>PRRAS!E796</f>
        <v>0</v>
      </c>
      <c r="E783" s="127"/>
      <c r="F783" s="127"/>
      <c r="G783" s="128">
        <f t="shared" si="24"/>
        <v>0</v>
      </c>
      <c r="H783" s="128">
        <f t="shared" si="25"/>
        <v>0</v>
      </c>
      <c r="I783" s="129">
        <v>0</v>
      </c>
    </row>
    <row r="784" spans="1:9">
      <c r="A784" s="126">
        <v>151</v>
      </c>
      <c r="B784" s="127">
        <f>PRRAS!C797</f>
        <v>783</v>
      </c>
      <c r="C784" s="127">
        <f>PRRAS!D797</f>
        <v>0</v>
      </c>
      <c r="D784" s="127">
        <f>PRRAS!E797</f>
        <v>0</v>
      </c>
      <c r="E784" s="127"/>
      <c r="F784" s="127"/>
      <c r="G784" s="128">
        <f t="shared" si="24"/>
        <v>0</v>
      </c>
      <c r="H784" s="128">
        <f t="shared" si="25"/>
        <v>0</v>
      </c>
      <c r="I784" s="129">
        <v>0</v>
      </c>
    </row>
    <row r="785" spans="1:9">
      <c r="A785" s="126">
        <v>151</v>
      </c>
      <c r="B785" s="127">
        <f>PRRAS!C798</f>
        <v>784</v>
      </c>
      <c r="C785" s="127">
        <f>PRRAS!D798</f>
        <v>0</v>
      </c>
      <c r="D785" s="127">
        <f>PRRAS!E798</f>
        <v>0</v>
      </c>
      <c r="E785" s="127"/>
      <c r="F785" s="127"/>
      <c r="G785" s="128">
        <f t="shared" si="24"/>
        <v>0</v>
      </c>
      <c r="H785" s="128">
        <f t="shared" si="25"/>
        <v>0</v>
      </c>
      <c r="I785" s="129">
        <v>0</v>
      </c>
    </row>
    <row r="786" spans="1:9">
      <c r="A786" s="126">
        <v>151</v>
      </c>
      <c r="B786" s="127">
        <f>PRRAS!C799</f>
        <v>785</v>
      </c>
      <c r="C786" s="127">
        <f>PRRAS!D799</f>
        <v>0</v>
      </c>
      <c r="D786" s="127">
        <f>PRRAS!E799</f>
        <v>0</v>
      </c>
      <c r="E786" s="127"/>
      <c r="F786" s="127"/>
      <c r="G786" s="128">
        <f t="shared" si="24"/>
        <v>0</v>
      </c>
      <c r="H786" s="128">
        <f t="shared" si="25"/>
        <v>0</v>
      </c>
      <c r="I786" s="129">
        <v>0</v>
      </c>
    </row>
    <row r="787" spans="1:9">
      <c r="A787" s="126">
        <v>151</v>
      </c>
      <c r="B787" s="127">
        <f>PRRAS!C800</f>
        <v>786</v>
      </c>
      <c r="C787" s="127">
        <f>PRRAS!D800</f>
        <v>0</v>
      </c>
      <c r="D787" s="127">
        <f>PRRAS!E800</f>
        <v>0</v>
      </c>
      <c r="E787" s="127"/>
      <c r="F787" s="127"/>
      <c r="G787" s="128">
        <f t="shared" si="24"/>
        <v>0</v>
      </c>
      <c r="H787" s="128">
        <f t="shared" si="25"/>
        <v>0</v>
      </c>
      <c r="I787" s="129">
        <v>0</v>
      </c>
    </row>
    <row r="788" spans="1:9">
      <c r="A788" s="126">
        <v>151</v>
      </c>
      <c r="B788" s="127">
        <f>PRRAS!C801</f>
        <v>787</v>
      </c>
      <c r="C788" s="127">
        <f>PRRAS!D801</f>
        <v>654196</v>
      </c>
      <c r="D788" s="127">
        <f>PRRAS!E801</f>
        <v>753283</v>
      </c>
      <c r="E788" s="127"/>
      <c r="F788" s="127"/>
      <c r="G788" s="128">
        <f t="shared" si="24"/>
        <v>1700519.6940000001</v>
      </c>
      <c r="H788" s="128">
        <f t="shared" si="25"/>
        <v>0</v>
      </c>
      <c r="I788" s="129">
        <v>0</v>
      </c>
    </row>
    <row r="789" spans="1:9">
      <c r="A789" s="126">
        <v>151</v>
      </c>
      <c r="B789" s="127">
        <f>PRRAS!C802</f>
        <v>788</v>
      </c>
      <c r="C789" s="127">
        <f>PRRAS!D802</f>
        <v>0</v>
      </c>
      <c r="D789" s="127">
        <f>PRRAS!E802</f>
        <v>0</v>
      </c>
      <c r="E789" s="127"/>
      <c r="F789" s="127"/>
      <c r="G789" s="128">
        <f t="shared" si="24"/>
        <v>0</v>
      </c>
      <c r="H789" s="128">
        <f t="shared" si="25"/>
        <v>0</v>
      </c>
      <c r="I789" s="129">
        <v>0</v>
      </c>
    </row>
    <row r="790" spans="1:9">
      <c r="A790" s="126">
        <v>151</v>
      </c>
      <c r="B790" s="127">
        <f>PRRAS!C803</f>
        <v>789</v>
      </c>
      <c r="C790" s="127">
        <f>PRRAS!D803</f>
        <v>0</v>
      </c>
      <c r="D790" s="127">
        <f>PRRAS!E803</f>
        <v>0</v>
      </c>
      <c r="E790" s="127"/>
      <c r="F790" s="127"/>
      <c r="G790" s="128">
        <f t="shared" si="24"/>
        <v>0</v>
      </c>
      <c r="H790" s="128">
        <f t="shared" si="25"/>
        <v>0</v>
      </c>
      <c r="I790" s="129">
        <v>0</v>
      </c>
    </row>
    <row r="791" spans="1:9">
      <c r="A791" s="126">
        <v>151</v>
      </c>
      <c r="B791" s="127">
        <f>PRRAS!C804</f>
        <v>790</v>
      </c>
      <c r="C791" s="127">
        <f>PRRAS!D804</f>
        <v>0</v>
      </c>
      <c r="D791" s="127">
        <f>PRRAS!E804</f>
        <v>0</v>
      </c>
      <c r="E791" s="127"/>
      <c r="F791" s="127"/>
      <c r="G791" s="128">
        <f t="shared" si="24"/>
        <v>0</v>
      </c>
      <c r="H791" s="128">
        <f t="shared" si="25"/>
        <v>0</v>
      </c>
      <c r="I791" s="129">
        <v>0</v>
      </c>
    </row>
    <row r="792" spans="1:9">
      <c r="A792" s="126">
        <v>151</v>
      </c>
      <c r="B792" s="127">
        <f>PRRAS!C805</f>
        <v>791</v>
      </c>
      <c r="C792" s="127">
        <f>PRRAS!D805</f>
        <v>0</v>
      </c>
      <c r="D792" s="127">
        <f>PRRAS!E805</f>
        <v>0</v>
      </c>
      <c r="E792" s="127"/>
      <c r="F792" s="127"/>
      <c r="G792" s="128">
        <f t="shared" si="24"/>
        <v>0</v>
      </c>
      <c r="H792" s="128">
        <f t="shared" si="25"/>
        <v>0</v>
      </c>
      <c r="I792" s="129">
        <v>0</v>
      </c>
    </row>
    <row r="793" spans="1:9">
      <c r="A793" s="126">
        <v>151</v>
      </c>
      <c r="B793" s="127">
        <f>PRRAS!C806</f>
        <v>792</v>
      </c>
      <c r="C793" s="127">
        <f>PRRAS!D806</f>
        <v>0</v>
      </c>
      <c r="D793" s="127">
        <f>PRRAS!E806</f>
        <v>0</v>
      </c>
      <c r="E793" s="127"/>
      <c r="F793" s="127"/>
      <c r="G793" s="128">
        <f t="shared" si="24"/>
        <v>0</v>
      </c>
      <c r="H793" s="128">
        <f t="shared" si="25"/>
        <v>0</v>
      </c>
      <c r="I793" s="129">
        <v>0</v>
      </c>
    </row>
    <row r="794" spans="1:9">
      <c r="A794" s="126">
        <v>151</v>
      </c>
      <c r="B794" s="127">
        <f>PRRAS!C807</f>
        <v>793</v>
      </c>
      <c r="C794" s="127">
        <f>PRRAS!D807</f>
        <v>0</v>
      </c>
      <c r="D794" s="127">
        <f>PRRAS!E807</f>
        <v>0</v>
      </c>
      <c r="E794" s="127"/>
      <c r="F794" s="127"/>
      <c r="G794" s="128">
        <f t="shared" si="24"/>
        <v>0</v>
      </c>
      <c r="H794" s="128">
        <f t="shared" si="25"/>
        <v>0</v>
      </c>
      <c r="I794" s="129">
        <v>0</v>
      </c>
    </row>
    <row r="795" spans="1:9">
      <c r="A795" s="126">
        <v>151</v>
      </c>
      <c r="B795" s="127">
        <f>PRRAS!C808</f>
        <v>794</v>
      </c>
      <c r="C795" s="127">
        <f>PRRAS!D808</f>
        <v>0</v>
      </c>
      <c r="D795" s="127">
        <f>PRRAS!E808</f>
        <v>0</v>
      </c>
      <c r="E795" s="127"/>
      <c r="F795" s="127"/>
      <c r="G795" s="128">
        <f t="shared" si="24"/>
        <v>0</v>
      </c>
      <c r="H795" s="128">
        <f t="shared" si="25"/>
        <v>0</v>
      </c>
      <c r="I795" s="129">
        <v>0</v>
      </c>
    </row>
    <row r="796" spans="1:9">
      <c r="A796" s="126">
        <v>151</v>
      </c>
      <c r="B796" s="127">
        <f>PRRAS!C809</f>
        <v>795</v>
      </c>
      <c r="C796" s="127">
        <f>PRRAS!D809</f>
        <v>0</v>
      </c>
      <c r="D796" s="127">
        <f>PRRAS!E809</f>
        <v>0</v>
      </c>
      <c r="E796" s="127"/>
      <c r="F796" s="127"/>
      <c r="G796" s="128">
        <f t="shared" si="24"/>
        <v>0</v>
      </c>
      <c r="H796" s="128">
        <f t="shared" si="25"/>
        <v>0</v>
      </c>
      <c r="I796" s="129">
        <v>0</v>
      </c>
    </row>
    <row r="797" spans="1:9">
      <c r="A797" s="126">
        <v>151</v>
      </c>
      <c r="B797" s="127">
        <f>PRRAS!C810</f>
        <v>796</v>
      </c>
      <c r="C797" s="127">
        <f>PRRAS!D810</f>
        <v>0</v>
      </c>
      <c r="D797" s="127">
        <f>PRRAS!E810</f>
        <v>0</v>
      </c>
      <c r="E797" s="127"/>
      <c r="F797" s="127"/>
      <c r="G797" s="128">
        <f t="shared" si="24"/>
        <v>0</v>
      </c>
      <c r="H797" s="128">
        <f t="shared" si="25"/>
        <v>0</v>
      </c>
      <c r="I797" s="129">
        <v>0</v>
      </c>
    </row>
    <row r="798" spans="1:9">
      <c r="A798" s="126">
        <v>151</v>
      </c>
      <c r="B798" s="127">
        <f>PRRAS!C811</f>
        <v>797</v>
      </c>
      <c r="C798" s="127">
        <f>PRRAS!D811</f>
        <v>0</v>
      </c>
      <c r="D798" s="127">
        <f>PRRAS!E811</f>
        <v>0</v>
      </c>
      <c r="E798" s="127"/>
      <c r="F798" s="127"/>
      <c r="G798" s="128">
        <f t="shared" si="24"/>
        <v>0</v>
      </c>
      <c r="H798" s="128">
        <f t="shared" si="25"/>
        <v>0</v>
      </c>
      <c r="I798" s="129">
        <v>0</v>
      </c>
    </row>
    <row r="799" spans="1:9">
      <c r="A799" s="126">
        <v>151</v>
      </c>
      <c r="B799" s="127">
        <f>PRRAS!C812</f>
        <v>798</v>
      </c>
      <c r="C799" s="127">
        <f>PRRAS!D812</f>
        <v>0</v>
      </c>
      <c r="D799" s="127">
        <f>PRRAS!E812</f>
        <v>0</v>
      </c>
      <c r="E799" s="127"/>
      <c r="F799" s="127"/>
      <c r="G799" s="128">
        <f t="shared" si="24"/>
        <v>0</v>
      </c>
      <c r="H799" s="128">
        <f t="shared" si="25"/>
        <v>0</v>
      </c>
      <c r="I799" s="129">
        <v>0</v>
      </c>
    </row>
    <row r="800" spans="1:9">
      <c r="A800" s="126">
        <v>151</v>
      </c>
      <c r="B800" s="127">
        <f>PRRAS!C813</f>
        <v>799</v>
      </c>
      <c r="C800" s="127">
        <f>PRRAS!D813</f>
        <v>0</v>
      </c>
      <c r="D800" s="127">
        <f>PRRAS!E813</f>
        <v>0</v>
      </c>
      <c r="E800" s="127"/>
      <c r="F800" s="127"/>
      <c r="G800" s="128">
        <f t="shared" si="24"/>
        <v>0</v>
      </c>
      <c r="H800" s="128">
        <f t="shared" si="25"/>
        <v>0</v>
      </c>
      <c r="I800" s="129">
        <v>0</v>
      </c>
    </row>
    <row r="801" spans="1:9">
      <c r="A801" s="126">
        <v>151</v>
      </c>
      <c r="B801" s="127">
        <f>PRRAS!C814</f>
        <v>800</v>
      </c>
      <c r="C801" s="127">
        <f>PRRAS!D814</f>
        <v>0</v>
      </c>
      <c r="D801" s="127">
        <f>PRRAS!E814</f>
        <v>0</v>
      </c>
      <c r="E801" s="127"/>
      <c r="F801" s="127"/>
      <c r="G801" s="128">
        <f t="shared" si="24"/>
        <v>0</v>
      </c>
      <c r="H801" s="128">
        <f t="shared" si="25"/>
        <v>0</v>
      </c>
      <c r="I801" s="129">
        <v>0</v>
      </c>
    </row>
    <row r="802" spans="1:9">
      <c r="A802" s="126">
        <v>151</v>
      </c>
      <c r="B802" s="127">
        <f>PRRAS!C815</f>
        <v>801</v>
      </c>
      <c r="C802" s="127">
        <f>PRRAS!D815</f>
        <v>0</v>
      </c>
      <c r="D802" s="127">
        <f>PRRAS!E815</f>
        <v>0</v>
      </c>
      <c r="E802" s="127"/>
      <c r="F802" s="127"/>
      <c r="G802" s="128">
        <f t="shared" si="24"/>
        <v>0</v>
      </c>
      <c r="H802" s="128">
        <f t="shared" si="25"/>
        <v>0</v>
      </c>
      <c r="I802" s="129">
        <v>0</v>
      </c>
    </row>
    <row r="803" spans="1:9">
      <c r="A803" s="126">
        <v>151</v>
      </c>
      <c r="B803" s="127">
        <f>PRRAS!C816</f>
        <v>802</v>
      </c>
      <c r="C803" s="127">
        <f>PRRAS!D816</f>
        <v>0</v>
      </c>
      <c r="D803" s="127">
        <f>PRRAS!E816</f>
        <v>0</v>
      </c>
      <c r="E803" s="127"/>
      <c r="F803" s="127"/>
      <c r="G803" s="128">
        <f t="shared" si="24"/>
        <v>0</v>
      </c>
      <c r="H803" s="128">
        <f t="shared" si="25"/>
        <v>0</v>
      </c>
      <c r="I803" s="129">
        <v>0</v>
      </c>
    </row>
    <row r="804" spans="1:9">
      <c r="A804" s="126">
        <v>151</v>
      </c>
      <c r="B804" s="127">
        <f>PRRAS!C817</f>
        <v>803</v>
      </c>
      <c r="C804" s="127">
        <f>PRRAS!D817</f>
        <v>0</v>
      </c>
      <c r="D804" s="127">
        <f>PRRAS!E817</f>
        <v>0</v>
      </c>
      <c r="E804" s="127"/>
      <c r="F804" s="127"/>
      <c r="G804" s="128">
        <f t="shared" si="24"/>
        <v>0</v>
      </c>
      <c r="H804" s="128">
        <f t="shared" si="25"/>
        <v>0</v>
      </c>
      <c r="I804" s="129">
        <v>0</v>
      </c>
    </row>
    <row r="805" spans="1:9">
      <c r="A805" s="126">
        <v>151</v>
      </c>
      <c r="B805" s="127">
        <f>PRRAS!C818</f>
        <v>804</v>
      </c>
      <c r="C805" s="127">
        <f>PRRAS!D818</f>
        <v>0</v>
      </c>
      <c r="D805" s="127">
        <f>PRRAS!E818</f>
        <v>0</v>
      </c>
      <c r="E805" s="127"/>
      <c r="F805" s="127"/>
      <c r="G805" s="128">
        <f t="shared" si="24"/>
        <v>0</v>
      </c>
      <c r="H805" s="128">
        <f t="shared" si="25"/>
        <v>0</v>
      </c>
      <c r="I805" s="129">
        <v>0</v>
      </c>
    </row>
    <row r="806" spans="1:9">
      <c r="A806" s="126">
        <v>151</v>
      </c>
      <c r="B806" s="127">
        <f>PRRAS!C819</f>
        <v>805</v>
      </c>
      <c r="C806" s="127">
        <f>PRRAS!D819</f>
        <v>0</v>
      </c>
      <c r="D806" s="127">
        <f>PRRAS!E819</f>
        <v>0</v>
      </c>
      <c r="E806" s="127"/>
      <c r="F806" s="127"/>
      <c r="G806" s="128">
        <f t="shared" si="24"/>
        <v>0</v>
      </c>
      <c r="H806" s="128">
        <f t="shared" si="25"/>
        <v>0</v>
      </c>
      <c r="I806" s="129">
        <v>0</v>
      </c>
    </row>
    <row r="807" spans="1:9">
      <c r="A807" s="126">
        <v>151</v>
      </c>
      <c r="B807" s="127">
        <f>PRRAS!C820</f>
        <v>806</v>
      </c>
      <c r="C807" s="127">
        <f>PRRAS!D820</f>
        <v>0</v>
      </c>
      <c r="D807" s="127">
        <f>PRRAS!E820</f>
        <v>0</v>
      </c>
      <c r="E807" s="127"/>
      <c r="F807" s="127"/>
      <c r="G807" s="128">
        <f t="shared" si="24"/>
        <v>0</v>
      </c>
      <c r="H807" s="128">
        <f t="shared" si="25"/>
        <v>0</v>
      </c>
      <c r="I807" s="129">
        <v>0</v>
      </c>
    </row>
    <row r="808" spans="1:9">
      <c r="A808" s="126">
        <v>151</v>
      </c>
      <c r="B808" s="127">
        <f>PRRAS!C821</f>
        <v>807</v>
      </c>
      <c r="C808" s="127">
        <f>PRRAS!D821</f>
        <v>0</v>
      </c>
      <c r="D808" s="127">
        <f>PRRAS!E821</f>
        <v>0</v>
      </c>
      <c r="E808" s="127"/>
      <c r="F808" s="127"/>
      <c r="G808" s="128">
        <f t="shared" si="24"/>
        <v>0</v>
      </c>
      <c r="H808" s="128">
        <f t="shared" si="25"/>
        <v>0</v>
      </c>
      <c r="I808" s="129">
        <v>0</v>
      </c>
    </row>
    <row r="809" spans="1:9">
      <c r="A809" s="126">
        <v>151</v>
      </c>
      <c r="B809" s="127">
        <f>PRRAS!C822</f>
        <v>808</v>
      </c>
      <c r="C809" s="127">
        <f>PRRAS!D822</f>
        <v>0</v>
      </c>
      <c r="D809" s="127">
        <f>PRRAS!E822</f>
        <v>0</v>
      </c>
      <c r="E809" s="127"/>
      <c r="F809" s="127"/>
      <c r="G809" s="128">
        <f t="shared" si="24"/>
        <v>0</v>
      </c>
      <c r="H809" s="128">
        <f t="shared" si="25"/>
        <v>0</v>
      </c>
      <c r="I809" s="129">
        <v>0</v>
      </c>
    </row>
    <row r="810" spans="1:9">
      <c r="A810" s="126">
        <v>151</v>
      </c>
      <c r="B810" s="127">
        <f>PRRAS!C823</f>
        <v>809</v>
      </c>
      <c r="C810" s="127">
        <f>PRRAS!D823</f>
        <v>0</v>
      </c>
      <c r="D810" s="127">
        <f>PRRAS!E823</f>
        <v>0</v>
      </c>
      <c r="E810" s="127"/>
      <c r="F810" s="127"/>
      <c r="G810" s="128">
        <f t="shared" si="24"/>
        <v>0</v>
      </c>
      <c r="H810" s="128">
        <f t="shared" si="25"/>
        <v>0</v>
      </c>
      <c r="I810" s="129">
        <v>0</v>
      </c>
    </row>
    <row r="811" spans="1:9">
      <c r="A811" s="126">
        <v>151</v>
      </c>
      <c r="B811" s="127">
        <f>PRRAS!C824</f>
        <v>810</v>
      </c>
      <c r="C811" s="127">
        <f>PRRAS!D824</f>
        <v>0</v>
      </c>
      <c r="D811" s="127">
        <f>PRRAS!E824</f>
        <v>0</v>
      </c>
      <c r="E811" s="127"/>
      <c r="F811" s="127"/>
      <c r="G811" s="128">
        <f t="shared" si="24"/>
        <v>0</v>
      </c>
      <c r="H811" s="128">
        <f t="shared" si="25"/>
        <v>0</v>
      </c>
      <c r="I811" s="129">
        <v>0</v>
      </c>
    </row>
    <row r="812" spans="1:9">
      <c r="A812" s="126">
        <v>151</v>
      </c>
      <c r="B812" s="127">
        <f>PRRAS!C825</f>
        <v>811</v>
      </c>
      <c r="C812" s="127">
        <f>PRRAS!D825</f>
        <v>0</v>
      </c>
      <c r="D812" s="127">
        <f>PRRAS!E825</f>
        <v>0</v>
      </c>
      <c r="E812" s="127"/>
      <c r="F812" s="127"/>
      <c r="G812" s="128">
        <f t="shared" si="24"/>
        <v>0</v>
      </c>
      <c r="H812" s="128">
        <f t="shared" si="25"/>
        <v>0</v>
      </c>
      <c r="I812" s="129">
        <v>0</v>
      </c>
    </row>
    <row r="813" spans="1:9">
      <c r="A813" s="126">
        <v>151</v>
      </c>
      <c r="B813" s="127">
        <f>PRRAS!C826</f>
        <v>812</v>
      </c>
      <c r="C813" s="127">
        <f>PRRAS!D826</f>
        <v>0</v>
      </c>
      <c r="D813" s="127">
        <f>PRRAS!E826</f>
        <v>0</v>
      </c>
      <c r="E813" s="127"/>
      <c r="F813" s="127"/>
      <c r="G813" s="128">
        <f t="shared" si="24"/>
        <v>0</v>
      </c>
      <c r="H813" s="128">
        <f t="shared" si="25"/>
        <v>0</v>
      </c>
      <c r="I813" s="129">
        <v>0</v>
      </c>
    </row>
    <row r="814" spans="1:9">
      <c r="A814" s="126">
        <v>151</v>
      </c>
      <c r="B814" s="127">
        <f>PRRAS!C827</f>
        <v>813</v>
      </c>
      <c r="C814" s="127">
        <f>PRRAS!D827</f>
        <v>0</v>
      </c>
      <c r="D814" s="127">
        <f>PRRAS!E827</f>
        <v>0</v>
      </c>
      <c r="E814" s="127"/>
      <c r="F814" s="127"/>
      <c r="G814" s="128">
        <f t="shared" si="24"/>
        <v>0</v>
      </c>
      <c r="H814" s="128">
        <f t="shared" si="25"/>
        <v>0</v>
      </c>
      <c r="I814" s="129">
        <v>0</v>
      </c>
    </row>
    <row r="815" spans="1:9">
      <c r="A815" s="126">
        <v>151</v>
      </c>
      <c r="B815" s="127">
        <f>PRRAS!C828</f>
        <v>814</v>
      </c>
      <c r="C815" s="127">
        <f>PRRAS!D828</f>
        <v>0</v>
      </c>
      <c r="D815" s="127">
        <f>PRRAS!E828</f>
        <v>0</v>
      </c>
      <c r="E815" s="127"/>
      <c r="F815" s="127"/>
      <c r="G815" s="128">
        <f t="shared" si="24"/>
        <v>0</v>
      </c>
      <c r="H815" s="128">
        <f t="shared" si="25"/>
        <v>0</v>
      </c>
      <c r="I815" s="129">
        <v>0</v>
      </c>
    </row>
    <row r="816" spans="1:9">
      <c r="A816" s="126">
        <v>151</v>
      </c>
      <c r="B816" s="127">
        <f>PRRAS!C829</f>
        <v>815</v>
      </c>
      <c r="C816" s="127">
        <f>PRRAS!D829</f>
        <v>0</v>
      </c>
      <c r="D816" s="127">
        <f>PRRAS!E829</f>
        <v>0</v>
      </c>
      <c r="E816" s="127"/>
      <c r="F816" s="127"/>
      <c r="G816" s="128">
        <f t="shared" si="24"/>
        <v>0</v>
      </c>
      <c r="H816" s="128">
        <f t="shared" si="25"/>
        <v>0</v>
      </c>
      <c r="I816" s="129">
        <v>0</v>
      </c>
    </row>
    <row r="817" spans="1:9">
      <c r="A817" s="126">
        <v>151</v>
      </c>
      <c r="B817" s="127">
        <f>PRRAS!C830</f>
        <v>816</v>
      </c>
      <c r="C817" s="127">
        <f>PRRAS!D830</f>
        <v>0</v>
      </c>
      <c r="D817" s="127">
        <f>PRRAS!E830</f>
        <v>0</v>
      </c>
      <c r="E817" s="127"/>
      <c r="F817" s="127"/>
      <c r="G817" s="128">
        <f t="shared" si="24"/>
        <v>0</v>
      </c>
      <c r="H817" s="128">
        <f t="shared" si="25"/>
        <v>0</v>
      </c>
      <c r="I817" s="129">
        <v>0</v>
      </c>
    </row>
    <row r="818" spans="1:9">
      <c r="A818" s="126">
        <v>151</v>
      </c>
      <c r="B818" s="127">
        <f>PRRAS!C831</f>
        <v>817</v>
      </c>
      <c r="C818" s="127">
        <f>PRRAS!D831</f>
        <v>0</v>
      </c>
      <c r="D818" s="127">
        <f>PRRAS!E831</f>
        <v>0</v>
      </c>
      <c r="E818" s="127"/>
      <c r="F818" s="127"/>
      <c r="G818" s="128">
        <f t="shared" si="24"/>
        <v>0</v>
      </c>
      <c r="H818" s="128">
        <f t="shared" si="25"/>
        <v>0</v>
      </c>
      <c r="I818" s="129">
        <v>0</v>
      </c>
    </row>
    <row r="819" spans="1:9">
      <c r="A819" s="126">
        <v>151</v>
      </c>
      <c r="B819" s="127">
        <f>PRRAS!C832</f>
        <v>818</v>
      </c>
      <c r="C819" s="127">
        <f>PRRAS!D832</f>
        <v>0</v>
      </c>
      <c r="D819" s="127">
        <f>PRRAS!E832</f>
        <v>0</v>
      </c>
      <c r="E819" s="127"/>
      <c r="F819" s="127"/>
      <c r="G819" s="128">
        <f t="shared" si="24"/>
        <v>0</v>
      </c>
      <c r="H819" s="128">
        <f t="shared" si="25"/>
        <v>0</v>
      </c>
      <c r="I819" s="129">
        <v>0</v>
      </c>
    </row>
    <row r="820" spans="1:9">
      <c r="A820" s="126">
        <v>151</v>
      </c>
      <c r="B820" s="127">
        <f>PRRAS!C833</f>
        <v>819</v>
      </c>
      <c r="C820" s="127">
        <f>PRRAS!D833</f>
        <v>0</v>
      </c>
      <c r="D820" s="127">
        <f>PRRAS!E833</f>
        <v>0</v>
      </c>
      <c r="E820" s="127"/>
      <c r="F820" s="127"/>
      <c r="G820" s="128">
        <f t="shared" si="24"/>
        <v>0</v>
      </c>
      <c r="H820" s="128">
        <f t="shared" si="25"/>
        <v>0</v>
      </c>
      <c r="I820" s="129">
        <v>0</v>
      </c>
    </row>
    <row r="821" spans="1:9">
      <c r="A821" s="126">
        <v>151</v>
      </c>
      <c r="B821" s="127">
        <f>PRRAS!C834</f>
        <v>820</v>
      </c>
      <c r="C821" s="127">
        <f>PRRAS!D834</f>
        <v>0</v>
      </c>
      <c r="D821" s="127">
        <f>PRRAS!E834</f>
        <v>0</v>
      </c>
      <c r="E821" s="127"/>
      <c r="F821" s="127"/>
      <c r="G821" s="128">
        <f t="shared" si="24"/>
        <v>0</v>
      </c>
      <c r="H821" s="128">
        <f t="shared" si="25"/>
        <v>0</v>
      </c>
      <c r="I821" s="129">
        <v>0</v>
      </c>
    </row>
    <row r="822" spans="1:9">
      <c r="A822" s="126">
        <v>151</v>
      </c>
      <c r="B822" s="127">
        <f>PRRAS!C835</f>
        <v>821</v>
      </c>
      <c r="C822" s="127">
        <f>PRRAS!D835</f>
        <v>0</v>
      </c>
      <c r="D822" s="127">
        <f>PRRAS!E835</f>
        <v>0</v>
      </c>
      <c r="E822" s="127"/>
      <c r="F822" s="127"/>
      <c r="G822" s="128">
        <f t="shared" si="24"/>
        <v>0</v>
      </c>
      <c r="H822" s="128">
        <f t="shared" si="25"/>
        <v>0</v>
      </c>
      <c r="I822" s="129">
        <v>0</v>
      </c>
    </row>
    <row r="823" spans="1:9">
      <c r="A823" s="126">
        <v>151</v>
      </c>
      <c r="B823" s="127">
        <f>PRRAS!C836</f>
        <v>822</v>
      </c>
      <c r="C823" s="127">
        <f>PRRAS!D836</f>
        <v>0</v>
      </c>
      <c r="D823" s="127">
        <f>PRRAS!E836</f>
        <v>0</v>
      </c>
      <c r="E823" s="127"/>
      <c r="F823" s="127"/>
      <c r="G823" s="128">
        <f t="shared" si="24"/>
        <v>0</v>
      </c>
      <c r="H823" s="128">
        <f t="shared" si="25"/>
        <v>0</v>
      </c>
      <c r="I823" s="129">
        <v>0</v>
      </c>
    </row>
    <row r="824" spans="1:9">
      <c r="A824" s="126">
        <v>151</v>
      </c>
      <c r="B824" s="127">
        <f>PRRAS!C837</f>
        <v>823</v>
      </c>
      <c r="C824" s="127">
        <f>PRRAS!D837</f>
        <v>0</v>
      </c>
      <c r="D824" s="127">
        <f>PRRAS!E837</f>
        <v>0</v>
      </c>
      <c r="E824" s="127"/>
      <c r="F824" s="127"/>
      <c r="G824" s="128">
        <f t="shared" si="24"/>
        <v>0</v>
      </c>
      <c r="H824" s="128">
        <f t="shared" si="25"/>
        <v>0</v>
      </c>
      <c r="I824" s="129">
        <v>0</v>
      </c>
    </row>
    <row r="825" spans="1:9">
      <c r="A825" s="126">
        <v>151</v>
      </c>
      <c r="B825" s="127">
        <f>PRRAS!C838</f>
        <v>824</v>
      </c>
      <c r="C825" s="127">
        <f>PRRAS!D838</f>
        <v>0</v>
      </c>
      <c r="D825" s="127">
        <f>PRRAS!E838</f>
        <v>0</v>
      </c>
      <c r="E825" s="127"/>
      <c r="F825" s="127"/>
      <c r="G825" s="128">
        <f t="shared" si="24"/>
        <v>0</v>
      </c>
      <c r="H825" s="128">
        <f t="shared" si="25"/>
        <v>0</v>
      </c>
      <c r="I825" s="129">
        <v>0</v>
      </c>
    </row>
    <row r="826" spans="1:9">
      <c r="A826" s="126">
        <v>151</v>
      </c>
      <c r="B826" s="127">
        <f>PRRAS!C839</f>
        <v>825</v>
      </c>
      <c r="C826" s="127">
        <f>PRRAS!D839</f>
        <v>0</v>
      </c>
      <c r="D826" s="127">
        <f>PRRAS!E839</f>
        <v>0</v>
      </c>
      <c r="E826" s="127"/>
      <c r="F826" s="127"/>
      <c r="G826" s="128">
        <f t="shared" si="24"/>
        <v>0</v>
      </c>
      <c r="H826" s="128">
        <f t="shared" si="25"/>
        <v>0</v>
      </c>
      <c r="I826" s="129">
        <v>0</v>
      </c>
    </row>
    <row r="827" spans="1:9">
      <c r="A827" s="126">
        <v>151</v>
      </c>
      <c r="B827" s="127">
        <f>PRRAS!C840</f>
        <v>826</v>
      </c>
      <c r="C827" s="127">
        <f>PRRAS!D840</f>
        <v>0</v>
      </c>
      <c r="D827" s="127">
        <f>PRRAS!E840</f>
        <v>0</v>
      </c>
      <c r="E827" s="127"/>
      <c r="F827" s="127"/>
      <c r="G827" s="128">
        <f t="shared" si="24"/>
        <v>0</v>
      </c>
      <c r="H827" s="128">
        <f t="shared" si="25"/>
        <v>0</v>
      </c>
      <c r="I827" s="129">
        <v>0</v>
      </c>
    </row>
    <row r="828" spans="1:9">
      <c r="A828" s="126">
        <v>151</v>
      </c>
      <c r="B828" s="127">
        <f>PRRAS!C841</f>
        <v>827</v>
      </c>
      <c r="C828" s="127">
        <f>PRRAS!D841</f>
        <v>0</v>
      </c>
      <c r="D828" s="127">
        <f>PRRAS!E841</f>
        <v>0</v>
      </c>
      <c r="E828" s="127"/>
      <c r="F828" s="127"/>
      <c r="G828" s="128">
        <f t="shared" si="24"/>
        <v>0</v>
      </c>
      <c r="H828" s="128">
        <f t="shared" si="25"/>
        <v>0</v>
      </c>
      <c r="I828" s="129">
        <v>0</v>
      </c>
    </row>
    <row r="829" spans="1:9">
      <c r="A829" s="126">
        <v>151</v>
      </c>
      <c r="B829" s="127">
        <f>PRRAS!C842</f>
        <v>828</v>
      </c>
      <c r="C829" s="127">
        <f>PRRAS!D842</f>
        <v>0</v>
      </c>
      <c r="D829" s="127">
        <f>PRRAS!E842</f>
        <v>0</v>
      </c>
      <c r="E829" s="127"/>
      <c r="F829" s="127"/>
      <c r="G829" s="128">
        <f t="shared" si="24"/>
        <v>0</v>
      </c>
      <c r="H829" s="128">
        <f t="shared" si="25"/>
        <v>0</v>
      </c>
      <c r="I829" s="129">
        <v>0</v>
      </c>
    </row>
    <row r="830" spans="1:9">
      <c r="A830" s="126">
        <v>151</v>
      </c>
      <c r="B830" s="127">
        <f>PRRAS!C843</f>
        <v>829</v>
      </c>
      <c r="C830" s="127">
        <f>PRRAS!D843</f>
        <v>0</v>
      </c>
      <c r="D830" s="127">
        <f>PRRAS!E843</f>
        <v>0</v>
      </c>
      <c r="E830" s="127"/>
      <c r="F830" s="127"/>
      <c r="G830" s="128">
        <f t="shared" si="24"/>
        <v>0</v>
      </c>
      <c r="H830" s="128">
        <f t="shared" si="25"/>
        <v>0</v>
      </c>
      <c r="I830" s="129">
        <v>0</v>
      </c>
    </row>
    <row r="831" spans="1:9">
      <c r="A831" s="126">
        <v>151</v>
      </c>
      <c r="B831" s="127">
        <f>PRRAS!C844</f>
        <v>830</v>
      </c>
      <c r="C831" s="127">
        <f>PRRAS!D844</f>
        <v>0</v>
      </c>
      <c r="D831" s="127">
        <f>PRRAS!E844</f>
        <v>0</v>
      </c>
      <c r="E831" s="127"/>
      <c r="F831" s="127"/>
      <c r="G831" s="128">
        <f t="shared" si="24"/>
        <v>0</v>
      </c>
      <c r="H831" s="128">
        <f t="shared" si="25"/>
        <v>0</v>
      </c>
      <c r="I831" s="129">
        <v>0</v>
      </c>
    </row>
    <row r="832" spans="1:9">
      <c r="A832" s="126">
        <v>151</v>
      </c>
      <c r="B832" s="127">
        <f>PRRAS!C845</f>
        <v>831</v>
      </c>
      <c r="C832" s="127">
        <f>PRRAS!D845</f>
        <v>0</v>
      </c>
      <c r="D832" s="127">
        <f>PRRAS!E845</f>
        <v>0</v>
      </c>
      <c r="E832" s="127"/>
      <c r="F832" s="127"/>
      <c r="G832" s="128">
        <f t="shared" si="24"/>
        <v>0</v>
      </c>
      <c r="H832" s="128">
        <f t="shared" si="25"/>
        <v>0</v>
      </c>
      <c r="I832" s="129">
        <v>0</v>
      </c>
    </row>
    <row r="833" spans="1:9">
      <c r="A833" s="126">
        <v>151</v>
      </c>
      <c r="B833" s="127">
        <f>PRRAS!C846</f>
        <v>832</v>
      </c>
      <c r="C833" s="127">
        <f>PRRAS!D846</f>
        <v>0</v>
      </c>
      <c r="D833" s="127">
        <f>PRRAS!E846</f>
        <v>0</v>
      </c>
      <c r="E833" s="127"/>
      <c r="F833" s="127"/>
      <c r="G833" s="128">
        <f t="shared" si="24"/>
        <v>0</v>
      </c>
      <c r="H833" s="128">
        <f t="shared" si="25"/>
        <v>0</v>
      </c>
      <c r="I833" s="129">
        <v>0</v>
      </c>
    </row>
    <row r="834" spans="1:9">
      <c r="A834" s="126">
        <v>151</v>
      </c>
      <c r="B834" s="127">
        <f>PRRAS!C847</f>
        <v>833</v>
      </c>
      <c r="C834" s="127">
        <f>PRRAS!D847</f>
        <v>0</v>
      </c>
      <c r="D834" s="127">
        <f>PRRAS!E847</f>
        <v>0</v>
      </c>
      <c r="E834" s="127"/>
      <c r="F834" s="127"/>
      <c r="G834" s="128">
        <f t="shared" si="24"/>
        <v>0</v>
      </c>
      <c r="H834" s="128">
        <f t="shared" si="25"/>
        <v>0</v>
      </c>
      <c r="I834" s="129">
        <v>0</v>
      </c>
    </row>
    <row r="835" spans="1:9">
      <c r="A835" s="126">
        <v>151</v>
      </c>
      <c r="B835" s="127">
        <f>PRRAS!C848</f>
        <v>834</v>
      </c>
      <c r="C835" s="127">
        <f>PRRAS!D848</f>
        <v>0</v>
      </c>
      <c r="D835" s="127">
        <f>PRRAS!E848</f>
        <v>0</v>
      </c>
      <c r="E835" s="127"/>
      <c r="F835" s="127"/>
      <c r="G835" s="128">
        <f t="shared" si="24"/>
        <v>0</v>
      </c>
      <c r="H835" s="128">
        <f t="shared" si="25"/>
        <v>0</v>
      </c>
      <c r="I835" s="129">
        <v>0</v>
      </c>
    </row>
    <row r="836" spans="1:9">
      <c r="A836" s="126">
        <v>151</v>
      </c>
      <c r="B836" s="127">
        <f>PRRAS!C849</f>
        <v>835</v>
      </c>
      <c r="C836" s="127">
        <f>PRRAS!D849</f>
        <v>0</v>
      </c>
      <c r="D836" s="127">
        <f>PRRAS!E849</f>
        <v>0</v>
      </c>
      <c r="E836" s="127"/>
      <c r="F836" s="127"/>
      <c r="G836" s="128">
        <f t="shared" ref="G836:G899" si="26">(B836/1000)*(C836*1+D836*2)</f>
        <v>0</v>
      </c>
      <c r="H836" s="128">
        <f t="shared" ref="H836:H899" si="27">ABS(C836-ROUND(C836,0))+ABS(D836-ROUND(D836,0))</f>
        <v>0</v>
      </c>
      <c r="I836" s="129">
        <v>0</v>
      </c>
    </row>
    <row r="837" spans="1:9">
      <c r="A837" s="126">
        <v>151</v>
      </c>
      <c r="B837" s="127">
        <f>PRRAS!C850</f>
        <v>836</v>
      </c>
      <c r="C837" s="127">
        <f>PRRAS!D850</f>
        <v>0</v>
      </c>
      <c r="D837" s="127">
        <f>PRRAS!E850</f>
        <v>0</v>
      </c>
      <c r="E837" s="127"/>
      <c r="F837" s="127"/>
      <c r="G837" s="128">
        <f t="shared" si="26"/>
        <v>0</v>
      </c>
      <c r="H837" s="128">
        <f t="shared" si="27"/>
        <v>0</v>
      </c>
      <c r="I837" s="129">
        <v>0</v>
      </c>
    </row>
    <row r="838" spans="1:9">
      <c r="A838" s="126">
        <v>151</v>
      </c>
      <c r="B838" s="127">
        <f>PRRAS!C851</f>
        <v>837</v>
      </c>
      <c r="C838" s="127">
        <f>PRRAS!D851</f>
        <v>0</v>
      </c>
      <c r="D838" s="127">
        <f>PRRAS!E851</f>
        <v>0</v>
      </c>
      <c r="E838" s="127"/>
      <c r="F838" s="127"/>
      <c r="G838" s="128">
        <f t="shared" si="26"/>
        <v>0</v>
      </c>
      <c r="H838" s="128">
        <f t="shared" si="27"/>
        <v>0</v>
      </c>
      <c r="I838" s="129">
        <v>0</v>
      </c>
    </row>
    <row r="839" spans="1:9">
      <c r="A839" s="126">
        <v>151</v>
      </c>
      <c r="B839" s="127">
        <f>PRRAS!C852</f>
        <v>838</v>
      </c>
      <c r="C839" s="127">
        <f>PRRAS!D852</f>
        <v>0</v>
      </c>
      <c r="D839" s="127">
        <f>PRRAS!E852</f>
        <v>0</v>
      </c>
      <c r="E839" s="127"/>
      <c r="F839" s="127"/>
      <c r="G839" s="128">
        <f t="shared" si="26"/>
        <v>0</v>
      </c>
      <c r="H839" s="128">
        <f t="shared" si="27"/>
        <v>0</v>
      </c>
      <c r="I839" s="129">
        <v>0</v>
      </c>
    </row>
    <row r="840" spans="1:9">
      <c r="A840" s="126">
        <v>151</v>
      </c>
      <c r="B840" s="127">
        <f>PRRAS!C853</f>
        <v>839</v>
      </c>
      <c r="C840" s="127">
        <f>PRRAS!D853</f>
        <v>0</v>
      </c>
      <c r="D840" s="127">
        <f>PRRAS!E853</f>
        <v>0</v>
      </c>
      <c r="E840" s="127"/>
      <c r="F840" s="127"/>
      <c r="G840" s="128">
        <f t="shared" si="26"/>
        <v>0</v>
      </c>
      <c r="H840" s="128">
        <f t="shared" si="27"/>
        <v>0</v>
      </c>
      <c r="I840" s="129">
        <v>0</v>
      </c>
    </row>
    <row r="841" spans="1:9">
      <c r="A841" s="126">
        <v>151</v>
      </c>
      <c r="B841" s="127">
        <f>PRRAS!C854</f>
        <v>840</v>
      </c>
      <c r="C841" s="127">
        <f>PRRAS!D854</f>
        <v>0</v>
      </c>
      <c r="D841" s="127">
        <f>PRRAS!E854</f>
        <v>0</v>
      </c>
      <c r="E841" s="127"/>
      <c r="F841" s="127"/>
      <c r="G841" s="128">
        <f t="shared" si="26"/>
        <v>0</v>
      </c>
      <c r="H841" s="128">
        <f t="shared" si="27"/>
        <v>0</v>
      </c>
      <c r="I841" s="129">
        <v>0</v>
      </c>
    </row>
    <row r="842" spans="1:9">
      <c r="A842" s="126">
        <v>151</v>
      </c>
      <c r="B842" s="127">
        <f>PRRAS!C855</f>
        <v>841</v>
      </c>
      <c r="C842" s="127">
        <f>PRRAS!D855</f>
        <v>0</v>
      </c>
      <c r="D842" s="127">
        <f>PRRAS!E855</f>
        <v>0</v>
      </c>
      <c r="E842" s="127"/>
      <c r="F842" s="127"/>
      <c r="G842" s="128">
        <f t="shared" si="26"/>
        <v>0</v>
      </c>
      <c r="H842" s="128">
        <f t="shared" si="27"/>
        <v>0</v>
      </c>
      <c r="I842" s="129">
        <v>0</v>
      </c>
    </row>
    <row r="843" spans="1:9">
      <c r="A843" s="126">
        <v>151</v>
      </c>
      <c r="B843" s="127">
        <f>PRRAS!C856</f>
        <v>842</v>
      </c>
      <c r="C843" s="127">
        <f>PRRAS!D856</f>
        <v>0</v>
      </c>
      <c r="D843" s="127">
        <f>PRRAS!E856</f>
        <v>0</v>
      </c>
      <c r="E843" s="127"/>
      <c r="F843" s="127"/>
      <c r="G843" s="128">
        <f t="shared" si="26"/>
        <v>0</v>
      </c>
      <c r="H843" s="128">
        <f t="shared" si="27"/>
        <v>0</v>
      </c>
      <c r="I843" s="129">
        <v>0</v>
      </c>
    </row>
    <row r="844" spans="1:9">
      <c r="A844" s="126">
        <v>151</v>
      </c>
      <c r="B844" s="127">
        <f>PRRAS!C857</f>
        <v>843</v>
      </c>
      <c r="C844" s="127">
        <f>PRRAS!D857</f>
        <v>0</v>
      </c>
      <c r="D844" s="127">
        <f>PRRAS!E857</f>
        <v>0</v>
      </c>
      <c r="E844" s="127"/>
      <c r="F844" s="127"/>
      <c r="G844" s="128">
        <f t="shared" si="26"/>
        <v>0</v>
      </c>
      <c r="H844" s="128">
        <f t="shared" si="27"/>
        <v>0</v>
      </c>
      <c r="I844" s="129">
        <v>0</v>
      </c>
    </row>
    <row r="845" spans="1:9">
      <c r="A845" s="126">
        <v>151</v>
      </c>
      <c r="B845" s="127">
        <f>PRRAS!C858</f>
        <v>844</v>
      </c>
      <c r="C845" s="127">
        <f>PRRAS!D858</f>
        <v>0</v>
      </c>
      <c r="D845" s="127">
        <f>PRRAS!E858</f>
        <v>0</v>
      </c>
      <c r="E845" s="127"/>
      <c r="F845" s="127"/>
      <c r="G845" s="128">
        <f t="shared" si="26"/>
        <v>0</v>
      </c>
      <c r="H845" s="128">
        <f t="shared" si="27"/>
        <v>0</v>
      </c>
      <c r="I845" s="129">
        <v>0</v>
      </c>
    </row>
    <row r="846" spans="1:9">
      <c r="A846" s="126">
        <v>151</v>
      </c>
      <c r="B846" s="127">
        <f>PRRAS!C859</f>
        <v>845</v>
      </c>
      <c r="C846" s="127">
        <f>PRRAS!D859</f>
        <v>0</v>
      </c>
      <c r="D846" s="127">
        <f>PRRAS!E859</f>
        <v>0</v>
      </c>
      <c r="E846" s="127"/>
      <c r="F846" s="127"/>
      <c r="G846" s="128">
        <f t="shared" si="26"/>
        <v>0</v>
      </c>
      <c r="H846" s="128">
        <f t="shared" si="27"/>
        <v>0</v>
      </c>
      <c r="I846" s="129">
        <v>0</v>
      </c>
    </row>
    <row r="847" spans="1:9">
      <c r="A847" s="126">
        <v>151</v>
      </c>
      <c r="B847" s="127">
        <f>PRRAS!C860</f>
        <v>846</v>
      </c>
      <c r="C847" s="127">
        <f>PRRAS!D860</f>
        <v>0</v>
      </c>
      <c r="D847" s="127">
        <f>PRRAS!E860</f>
        <v>0</v>
      </c>
      <c r="E847" s="127"/>
      <c r="F847" s="127"/>
      <c r="G847" s="128">
        <f t="shared" si="26"/>
        <v>0</v>
      </c>
      <c r="H847" s="128">
        <f t="shared" si="27"/>
        <v>0</v>
      </c>
      <c r="I847" s="129">
        <v>0</v>
      </c>
    </row>
    <row r="848" spans="1:9">
      <c r="A848" s="126">
        <v>151</v>
      </c>
      <c r="B848" s="127">
        <f>PRRAS!C861</f>
        <v>847</v>
      </c>
      <c r="C848" s="127">
        <f>PRRAS!D861</f>
        <v>0</v>
      </c>
      <c r="D848" s="127">
        <f>PRRAS!E861</f>
        <v>0</v>
      </c>
      <c r="E848" s="127"/>
      <c r="F848" s="127"/>
      <c r="G848" s="128">
        <f t="shared" si="26"/>
        <v>0</v>
      </c>
      <c r="H848" s="128">
        <f t="shared" si="27"/>
        <v>0</v>
      </c>
      <c r="I848" s="129">
        <v>0</v>
      </c>
    </row>
    <row r="849" spans="1:9">
      <c r="A849" s="126">
        <v>151</v>
      </c>
      <c r="B849" s="127">
        <f>PRRAS!C862</f>
        <v>848</v>
      </c>
      <c r="C849" s="127">
        <f>PRRAS!D862</f>
        <v>0</v>
      </c>
      <c r="D849" s="127">
        <f>PRRAS!E862</f>
        <v>0</v>
      </c>
      <c r="E849" s="127"/>
      <c r="F849" s="127"/>
      <c r="G849" s="128">
        <f t="shared" si="26"/>
        <v>0</v>
      </c>
      <c r="H849" s="128">
        <f t="shared" si="27"/>
        <v>0</v>
      </c>
      <c r="I849" s="129">
        <v>0</v>
      </c>
    </row>
    <row r="850" spans="1:9">
      <c r="A850" s="126">
        <v>151</v>
      </c>
      <c r="B850" s="127">
        <f>PRRAS!C863</f>
        <v>849</v>
      </c>
      <c r="C850" s="127">
        <f>PRRAS!D863</f>
        <v>0</v>
      </c>
      <c r="D850" s="127">
        <f>PRRAS!E863</f>
        <v>0</v>
      </c>
      <c r="E850" s="127"/>
      <c r="F850" s="127"/>
      <c r="G850" s="128">
        <f t="shared" si="26"/>
        <v>0</v>
      </c>
      <c r="H850" s="128">
        <f t="shared" si="27"/>
        <v>0</v>
      </c>
      <c r="I850" s="129">
        <v>0</v>
      </c>
    </row>
    <row r="851" spans="1:9">
      <c r="A851" s="126">
        <v>151</v>
      </c>
      <c r="B851" s="127">
        <f>PRRAS!C864</f>
        <v>850</v>
      </c>
      <c r="C851" s="127">
        <f>PRRAS!D864</f>
        <v>0</v>
      </c>
      <c r="D851" s="127">
        <f>PRRAS!E864</f>
        <v>0</v>
      </c>
      <c r="E851" s="127"/>
      <c r="F851" s="127"/>
      <c r="G851" s="128">
        <f t="shared" si="26"/>
        <v>0</v>
      </c>
      <c r="H851" s="128">
        <f t="shared" si="27"/>
        <v>0</v>
      </c>
      <c r="I851" s="129">
        <v>0</v>
      </c>
    </row>
    <row r="852" spans="1:9">
      <c r="A852" s="126">
        <v>151</v>
      </c>
      <c r="B852" s="127">
        <f>PRRAS!C865</f>
        <v>851</v>
      </c>
      <c r="C852" s="127">
        <f>PRRAS!D865</f>
        <v>0</v>
      </c>
      <c r="D852" s="127">
        <f>PRRAS!E865</f>
        <v>0</v>
      </c>
      <c r="E852" s="127"/>
      <c r="F852" s="127"/>
      <c r="G852" s="128">
        <f t="shared" si="26"/>
        <v>0</v>
      </c>
      <c r="H852" s="128">
        <f t="shared" si="27"/>
        <v>0</v>
      </c>
      <c r="I852" s="129">
        <v>0</v>
      </c>
    </row>
    <row r="853" spans="1:9">
      <c r="A853" s="126">
        <v>151</v>
      </c>
      <c r="B853" s="127">
        <f>PRRAS!C866</f>
        <v>852</v>
      </c>
      <c r="C853" s="127">
        <f>PRRAS!D866</f>
        <v>0</v>
      </c>
      <c r="D853" s="127">
        <f>PRRAS!E866</f>
        <v>0</v>
      </c>
      <c r="E853" s="127"/>
      <c r="F853" s="127"/>
      <c r="G853" s="128">
        <f t="shared" si="26"/>
        <v>0</v>
      </c>
      <c r="H853" s="128">
        <f t="shared" si="27"/>
        <v>0</v>
      </c>
      <c r="I853" s="129">
        <v>0</v>
      </c>
    </row>
    <row r="854" spans="1:9">
      <c r="A854" s="126">
        <v>151</v>
      </c>
      <c r="B854" s="127">
        <f>PRRAS!C867</f>
        <v>853</v>
      </c>
      <c r="C854" s="127">
        <f>PRRAS!D867</f>
        <v>0</v>
      </c>
      <c r="D854" s="127">
        <f>PRRAS!E867</f>
        <v>0</v>
      </c>
      <c r="E854" s="127"/>
      <c r="F854" s="127"/>
      <c r="G854" s="128">
        <f t="shared" si="26"/>
        <v>0</v>
      </c>
      <c r="H854" s="128">
        <f t="shared" si="27"/>
        <v>0</v>
      </c>
      <c r="I854" s="129">
        <v>0</v>
      </c>
    </row>
    <row r="855" spans="1:9">
      <c r="A855" s="126">
        <v>151</v>
      </c>
      <c r="B855" s="127">
        <f>PRRAS!C868</f>
        <v>854</v>
      </c>
      <c r="C855" s="127">
        <f>PRRAS!D868</f>
        <v>0</v>
      </c>
      <c r="D855" s="127">
        <f>PRRAS!E868</f>
        <v>0</v>
      </c>
      <c r="E855" s="127"/>
      <c r="F855" s="127"/>
      <c r="G855" s="128">
        <f t="shared" si="26"/>
        <v>0</v>
      </c>
      <c r="H855" s="128">
        <f t="shared" si="27"/>
        <v>0</v>
      </c>
      <c r="I855" s="129">
        <v>0</v>
      </c>
    </row>
    <row r="856" spans="1:9">
      <c r="A856" s="126">
        <v>151</v>
      </c>
      <c r="B856" s="127">
        <f>PRRAS!C869</f>
        <v>855</v>
      </c>
      <c r="C856" s="127">
        <f>PRRAS!D869</f>
        <v>0</v>
      </c>
      <c r="D856" s="127">
        <f>PRRAS!E869</f>
        <v>0</v>
      </c>
      <c r="E856" s="127"/>
      <c r="F856" s="127"/>
      <c r="G856" s="128">
        <f t="shared" si="26"/>
        <v>0</v>
      </c>
      <c r="H856" s="128">
        <f t="shared" si="27"/>
        <v>0</v>
      </c>
      <c r="I856" s="129">
        <v>0</v>
      </c>
    </row>
    <row r="857" spans="1:9">
      <c r="A857" s="126">
        <v>151</v>
      </c>
      <c r="B857" s="127">
        <f>PRRAS!C870</f>
        <v>856</v>
      </c>
      <c r="C857" s="127">
        <f>PRRAS!D870</f>
        <v>0</v>
      </c>
      <c r="D857" s="127">
        <f>PRRAS!E870</f>
        <v>0</v>
      </c>
      <c r="E857" s="127"/>
      <c r="F857" s="127"/>
      <c r="G857" s="128">
        <f t="shared" si="26"/>
        <v>0</v>
      </c>
      <c r="H857" s="128">
        <f t="shared" si="27"/>
        <v>0</v>
      </c>
      <c r="I857" s="129">
        <v>0</v>
      </c>
    </row>
    <row r="858" spans="1:9">
      <c r="A858" s="126">
        <v>151</v>
      </c>
      <c r="B858" s="127">
        <f>PRRAS!C871</f>
        <v>857</v>
      </c>
      <c r="C858" s="127">
        <f>PRRAS!D871</f>
        <v>0</v>
      </c>
      <c r="D858" s="127">
        <f>PRRAS!E871</f>
        <v>0</v>
      </c>
      <c r="E858" s="127"/>
      <c r="F858" s="127"/>
      <c r="G858" s="128">
        <f t="shared" si="26"/>
        <v>0</v>
      </c>
      <c r="H858" s="128">
        <f t="shared" si="27"/>
        <v>0</v>
      </c>
      <c r="I858" s="129">
        <v>0</v>
      </c>
    </row>
    <row r="859" spans="1:9">
      <c r="A859" s="126">
        <v>151</v>
      </c>
      <c r="B859" s="127">
        <f>PRRAS!C872</f>
        <v>858</v>
      </c>
      <c r="C859" s="127">
        <f>PRRAS!D872</f>
        <v>0</v>
      </c>
      <c r="D859" s="127">
        <f>PRRAS!E872</f>
        <v>0</v>
      </c>
      <c r="E859" s="127"/>
      <c r="F859" s="127"/>
      <c r="G859" s="128">
        <f t="shared" si="26"/>
        <v>0</v>
      </c>
      <c r="H859" s="128">
        <f t="shared" si="27"/>
        <v>0</v>
      </c>
      <c r="I859" s="129">
        <v>0</v>
      </c>
    </row>
    <row r="860" spans="1:9">
      <c r="A860" s="126">
        <v>151</v>
      </c>
      <c r="B860" s="127">
        <f>PRRAS!C873</f>
        <v>859</v>
      </c>
      <c r="C860" s="127">
        <f>PRRAS!D873</f>
        <v>0</v>
      </c>
      <c r="D860" s="127">
        <f>PRRAS!E873</f>
        <v>0</v>
      </c>
      <c r="E860" s="127"/>
      <c r="F860" s="127"/>
      <c r="G860" s="128">
        <f t="shared" si="26"/>
        <v>0</v>
      </c>
      <c r="H860" s="128">
        <f t="shared" si="27"/>
        <v>0</v>
      </c>
      <c r="I860" s="129">
        <v>0</v>
      </c>
    </row>
    <row r="861" spans="1:9">
      <c r="A861" s="126">
        <v>151</v>
      </c>
      <c r="B861" s="127">
        <f>PRRAS!C874</f>
        <v>860</v>
      </c>
      <c r="C861" s="127">
        <f>PRRAS!D874</f>
        <v>0</v>
      </c>
      <c r="D861" s="127">
        <f>PRRAS!E874</f>
        <v>0</v>
      </c>
      <c r="E861" s="127"/>
      <c r="F861" s="127"/>
      <c r="G861" s="128">
        <f t="shared" si="26"/>
        <v>0</v>
      </c>
      <c r="H861" s="128">
        <f t="shared" si="27"/>
        <v>0</v>
      </c>
      <c r="I861" s="129">
        <v>0</v>
      </c>
    </row>
    <row r="862" spans="1:9">
      <c r="A862" s="126">
        <v>151</v>
      </c>
      <c r="B862" s="127">
        <f>PRRAS!C875</f>
        <v>861</v>
      </c>
      <c r="C862" s="127">
        <f>PRRAS!D875</f>
        <v>0</v>
      </c>
      <c r="D862" s="127">
        <f>PRRAS!E875</f>
        <v>0</v>
      </c>
      <c r="E862" s="127"/>
      <c r="F862" s="127"/>
      <c r="G862" s="128">
        <f t="shared" si="26"/>
        <v>0</v>
      </c>
      <c r="H862" s="128">
        <f t="shared" si="27"/>
        <v>0</v>
      </c>
      <c r="I862" s="129">
        <v>0</v>
      </c>
    </row>
    <row r="863" spans="1:9">
      <c r="A863" s="126">
        <v>151</v>
      </c>
      <c r="B863" s="127">
        <f>PRRAS!C876</f>
        <v>862</v>
      </c>
      <c r="C863" s="127">
        <f>PRRAS!D876</f>
        <v>0</v>
      </c>
      <c r="D863" s="127">
        <f>PRRAS!E876</f>
        <v>0</v>
      </c>
      <c r="E863" s="127"/>
      <c r="F863" s="127"/>
      <c r="G863" s="128">
        <f t="shared" si="26"/>
        <v>0</v>
      </c>
      <c r="H863" s="128">
        <f t="shared" si="27"/>
        <v>0</v>
      </c>
      <c r="I863" s="129">
        <v>0</v>
      </c>
    </row>
    <row r="864" spans="1:9">
      <c r="A864" s="126">
        <v>151</v>
      </c>
      <c r="B864" s="127">
        <f>PRRAS!C877</f>
        <v>863</v>
      </c>
      <c r="C864" s="127">
        <f>PRRAS!D877</f>
        <v>0</v>
      </c>
      <c r="D864" s="127">
        <f>PRRAS!E877</f>
        <v>0</v>
      </c>
      <c r="E864" s="127"/>
      <c r="F864" s="127"/>
      <c r="G864" s="128">
        <f t="shared" si="26"/>
        <v>0</v>
      </c>
      <c r="H864" s="128">
        <f t="shared" si="27"/>
        <v>0</v>
      </c>
      <c r="I864" s="129">
        <v>0</v>
      </c>
    </row>
    <row r="865" spans="1:9">
      <c r="A865" s="126">
        <v>151</v>
      </c>
      <c r="B865" s="127">
        <f>PRRAS!C878</f>
        <v>864</v>
      </c>
      <c r="C865" s="127">
        <f>PRRAS!D878</f>
        <v>0</v>
      </c>
      <c r="D865" s="127">
        <f>PRRAS!E878</f>
        <v>0</v>
      </c>
      <c r="E865" s="127"/>
      <c r="F865" s="127"/>
      <c r="G865" s="128">
        <f t="shared" si="26"/>
        <v>0</v>
      </c>
      <c r="H865" s="128">
        <f t="shared" si="27"/>
        <v>0</v>
      </c>
      <c r="I865" s="129">
        <v>0</v>
      </c>
    </row>
    <row r="866" spans="1:9">
      <c r="A866" s="126">
        <v>151</v>
      </c>
      <c r="B866" s="127">
        <f>PRRAS!C879</f>
        <v>865</v>
      </c>
      <c r="C866" s="127">
        <f>PRRAS!D879</f>
        <v>0</v>
      </c>
      <c r="D866" s="127">
        <f>PRRAS!E879</f>
        <v>0</v>
      </c>
      <c r="E866" s="127"/>
      <c r="F866" s="127"/>
      <c r="G866" s="128">
        <f t="shared" si="26"/>
        <v>0</v>
      </c>
      <c r="H866" s="128">
        <f t="shared" si="27"/>
        <v>0</v>
      </c>
      <c r="I866" s="129">
        <v>0</v>
      </c>
    </row>
    <row r="867" spans="1:9">
      <c r="A867" s="126">
        <v>151</v>
      </c>
      <c r="B867" s="127">
        <f>PRRAS!C880</f>
        <v>866</v>
      </c>
      <c r="C867" s="127">
        <f>PRRAS!D880</f>
        <v>0</v>
      </c>
      <c r="D867" s="127">
        <f>PRRAS!E880</f>
        <v>0</v>
      </c>
      <c r="E867" s="127"/>
      <c r="F867" s="127"/>
      <c r="G867" s="128">
        <f t="shared" si="26"/>
        <v>0</v>
      </c>
      <c r="H867" s="128">
        <f t="shared" si="27"/>
        <v>0</v>
      </c>
      <c r="I867" s="129">
        <v>0</v>
      </c>
    </row>
    <row r="868" spans="1:9">
      <c r="A868" s="126">
        <v>151</v>
      </c>
      <c r="B868" s="127">
        <f>PRRAS!C881</f>
        <v>867</v>
      </c>
      <c r="C868" s="127">
        <f>PRRAS!D881</f>
        <v>0</v>
      </c>
      <c r="D868" s="127">
        <f>PRRAS!E881</f>
        <v>0</v>
      </c>
      <c r="E868" s="127"/>
      <c r="F868" s="127"/>
      <c r="G868" s="128">
        <f t="shared" si="26"/>
        <v>0</v>
      </c>
      <c r="H868" s="128">
        <f t="shared" si="27"/>
        <v>0</v>
      </c>
      <c r="I868" s="129">
        <v>0</v>
      </c>
    </row>
    <row r="869" spans="1:9">
      <c r="A869" s="126">
        <v>151</v>
      </c>
      <c r="B869" s="127">
        <f>PRRAS!C882</f>
        <v>868</v>
      </c>
      <c r="C869" s="127">
        <f>PRRAS!D882</f>
        <v>0</v>
      </c>
      <c r="D869" s="127">
        <f>PRRAS!E882</f>
        <v>0</v>
      </c>
      <c r="E869" s="127"/>
      <c r="F869" s="127"/>
      <c r="G869" s="128">
        <f t="shared" si="26"/>
        <v>0</v>
      </c>
      <c r="H869" s="128">
        <f t="shared" si="27"/>
        <v>0</v>
      </c>
      <c r="I869" s="129">
        <v>0</v>
      </c>
    </row>
    <row r="870" spans="1:9">
      <c r="A870" s="126">
        <v>151</v>
      </c>
      <c r="B870" s="127">
        <f>PRRAS!C883</f>
        <v>869</v>
      </c>
      <c r="C870" s="127">
        <f>PRRAS!D883</f>
        <v>0</v>
      </c>
      <c r="D870" s="127">
        <f>PRRAS!E883</f>
        <v>0</v>
      </c>
      <c r="E870" s="127"/>
      <c r="F870" s="127"/>
      <c r="G870" s="128">
        <f t="shared" si="26"/>
        <v>0</v>
      </c>
      <c r="H870" s="128">
        <f t="shared" si="27"/>
        <v>0</v>
      </c>
      <c r="I870" s="129">
        <v>0</v>
      </c>
    </row>
    <row r="871" spans="1:9">
      <c r="A871" s="126">
        <v>151</v>
      </c>
      <c r="B871" s="127">
        <f>PRRAS!C884</f>
        <v>870</v>
      </c>
      <c r="C871" s="127">
        <f>PRRAS!D884</f>
        <v>0</v>
      </c>
      <c r="D871" s="127">
        <f>PRRAS!E884</f>
        <v>0</v>
      </c>
      <c r="E871" s="127"/>
      <c r="F871" s="127"/>
      <c r="G871" s="128">
        <f t="shared" si="26"/>
        <v>0</v>
      </c>
      <c r="H871" s="128">
        <f t="shared" si="27"/>
        <v>0</v>
      </c>
      <c r="I871" s="129">
        <v>0</v>
      </c>
    </row>
    <row r="872" spans="1:9">
      <c r="A872" s="126">
        <v>151</v>
      </c>
      <c r="B872" s="127">
        <f>PRRAS!C885</f>
        <v>871</v>
      </c>
      <c r="C872" s="127">
        <f>PRRAS!D885</f>
        <v>0</v>
      </c>
      <c r="D872" s="127">
        <f>PRRAS!E885</f>
        <v>0</v>
      </c>
      <c r="E872" s="127"/>
      <c r="F872" s="127"/>
      <c r="G872" s="128">
        <f t="shared" si="26"/>
        <v>0</v>
      </c>
      <c r="H872" s="128">
        <f t="shared" si="27"/>
        <v>0</v>
      </c>
      <c r="I872" s="129">
        <v>0</v>
      </c>
    </row>
    <row r="873" spans="1:9">
      <c r="A873" s="126">
        <v>151</v>
      </c>
      <c r="B873" s="127">
        <f>PRRAS!C886</f>
        <v>872</v>
      </c>
      <c r="C873" s="127">
        <f>PRRAS!D886</f>
        <v>0</v>
      </c>
      <c r="D873" s="127">
        <f>PRRAS!E886</f>
        <v>0</v>
      </c>
      <c r="E873" s="127"/>
      <c r="F873" s="127"/>
      <c r="G873" s="128">
        <f t="shared" si="26"/>
        <v>0</v>
      </c>
      <c r="H873" s="128">
        <f t="shared" si="27"/>
        <v>0</v>
      </c>
      <c r="I873" s="129">
        <v>0</v>
      </c>
    </row>
    <row r="874" spans="1:9">
      <c r="A874" s="126">
        <v>151</v>
      </c>
      <c r="B874" s="127">
        <f>PRRAS!C887</f>
        <v>873</v>
      </c>
      <c r="C874" s="127">
        <f>PRRAS!D887</f>
        <v>0</v>
      </c>
      <c r="D874" s="127">
        <f>PRRAS!E887</f>
        <v>0</v>
      </c>
      <c r="E874" s="127"/>
      <c r="F874" s="127"/>
      <c r="G874" s="128">
        <f t="shared" si="26"/>
        <v>0</v>
      </c>
      <c r="H874" s="128">
        <f t="shared" si="27"/>
        <v>0</v>
      </c>
      <c r="I874" s="129">
        <v>0</v>
      </c>
    </row>
    <row r="875" spans="1:9">
      <c r="A875" s="126">
        <v>151</v>
      </c>
      <c r="B875" s="127">
        <f>PRRAS!C888</f>
        <v>874</v>
      </c>
      <c r="C875" s="127">
        <f>PRRAS!D888</f>
        <v>0</v>
      </c>
      <c r="D875" s="127">
        <f>PRRAS!E888</f>
        <v>0</v>
      </c>
      <c r="E875" s="127"/>
      <c r="F875" s="127"/>
      <c r="G875" s="128">
        <f t="shared" si="26"/>
        <v>0</v>
      </c>
      <c r="H875" s="128">
        <f t="shared" si="27"/>
        <v>0</v>
      </c>
      <c r="I875" s="129">
        <v>0</v>
      </c>
    </row>
    <row r="876" spans="1:9">
      <c r="A876" s="126">
        <v>151</v>
      </c>
      <c r="B876" s="127">
        <f>PRRAS!C889</f>
        <v>875</v>
      </c>
      <c r="C876" s="127">
        <f>PRRAS!D889</f>
        <v>0</v>
      </c>
      <c r="D876" s="127">
        <f>PRRAS!E889</f>
        <v>0</v>
      </c>
      <c r="E876" s="127"/>
      <c r="F876" s="127"/>
      <c r="G876" s="128">
        <f t="shared" si="26"/>
        <v>0</v>
      </c>
      <c r="H876" s="128">
        <f t="shared" si="27"/>
        <v>0</v>
      </c>
      <c r="I876" s="129">
        <v>0</v>
      </c>
    </row>
    <row r="877" spans="1:9">
      <c r="A877" s="126">
        <v>151</v>
      </c>
      <c r="B877" s="127">
        <f>PRRAS!C890</f>
        <v>876</v>
      </c>
      <c r="C877" s="127">
        <f>PRRAS!D890</f>
        <v>0</v>
      </c>
      <c r="D877" s="127">
        <f>PRRAS!E890</f>
        <v>0</v>
      </c>
      <c r="E877" s="127"/>
      <c r="F877" s="127"/>
      <c r="G877" s="128">
        <f t="shared" si="26"/>
        <v>0</v>
      </c>
      <c r="H877" s="128">
        <f t="shared" si="27"/>
        <v>0</v>
      </c>
      <c r="I877" s="129">
        <v>0</v>
      </c>
    </row>
    <row r="878" spans="1:9">
      <c r="A878" s="126">
        <v>151</v>
      </c>
      <c r="B878" s="127">
        <f>PRRAS!C891</f>
        <v>877</v>
      </c>
      <c r="C878" s="127">
        <f>PRRAS!D891</f>
        <v>0</v>
      </c>
      <c r="D878" s="127">
        <f>PRRAS!E891</f>
        <v>0</v>
      </c>
      <c r="E878" s="127"/>
      <c r="F878" s="127"/>
      <c r="G878" s="128">
        <f t="shared" si="26"/>
        <v>0</v>
      </c>
      <c r="H878" s="128">
        <f t="shared" si="27"/>
        <v>0</v>
      </c>
      <c r="I878" s="129">
        <v>0</v>
      </c>
    </row>
    <row r="879" spans="1:9">
      <c r="A879" s="126">
        <v>151</v>
      </c>
      <c r="B879" s="127">
        <f>PRRAS!C892</f>
        <v>878</v>
      </c>
      <c r="C879" s="127">
        <f>PRRAS!D892</f>
        <v>0</v>
      </c>
      <c r="D879" s="127">
        <f>PRRAS!E892</f>
        <v>0</v>
      </c>
      <c r="E879" s="127"/>
      <c r="F879" s="127"/>
      <c r="G879" s="128">
        <f t="shared" si="26"/>
        <v>0</v>
      </c>
      <c r="H879" s="128">
        <f t="shared" si="27"/>
        <v>0</v>
      </c>
      <c r="I879" s="129">
        <v>0</v>
      </c>
    </row>
    <row r="880" spans="1:9">
      <c r="A880" s="126">
        <v>151</v>
      </c>
      <c r="B880" s="127">
        <f>PRRAS!C893</f>
        <v>879</v>
      </c>
      <c r="C880" s="127">
        <f>PRRAS!D893</f>
        <v>0</v>
      </c>
      <c r="D880" s="127">
        <f>PRRAS!E893</f>
        <v>0</v>
      </c>
      <c r="E880" s="127"/>
      <c r="F880" s="127"/>
      <c r="G880" s="128">
        <f t="shared" si="26"/>
        <v>0</v>
      </c>
      <c r="H880" s="128">
        <f t="shared" si="27"/>
        <v>0</v>
      </c>
      <c r="I880" s="129">
        <v>0</v>
      </c>
    </row>
    <row r="881" spans="1:9">
      <c r="A881" s="126">
        <v>151</v>
      </c>
      <c r="B881" s="127">
        <f>PRRAS!C894</f>
        <v>880</v>
      </c>
      <c r="C881" s="127">
        <f>PRRAS!D894</f>
        <v>0</v>
      </c>
      <c r="D881" s="127">
        <f>PRRAS!E894</f>
        <v>0</v>
      </c>
      <c r="E881" s="127"/>
      <c r="F881" s="127"/>
      <c r="G881" s="128">
        <f t="shared" si="26"/>
        <v>0</v>
      </c>
      <c r="H881" s="128">
        <f t="shared" si="27"/>
        <v>0</v>
      </c>
      <c r="I881" s="129">
        <v>0</v>
      </c>
    </row>
    <row r="882" spans="1:9">
      <c r="A882" s="126">
        <v>151</v>
      </c>
      <c r="B882" s="127">
        <f>PRRAS!C895</f>
        <v>881</v>
      </c>
      <c r="C882" s="127">
        <f>PRRAS!D895</f>
        <v>0</v>
      </c>
      <c r="D882" s="127">
        <f>PRRAS!E895</f>
        <v>0</v>
      </c>
      <c r="E882" s="127"/>
      <c r="F882" s="127"/>
      <c r="G882" s="128">
        <f t="shared" si="26"/>
        <v>0</v>
      </c>
      <c r="H882" s="128">
        <f t="shared" si="27"/>
        <v>0</v>
      </c>
      <c r="I882" s="129">
        <v>0</v>
      </c>
    </row>
    <row r="883" spans="1:9">
      <c r="A883" s="126">
        <v>151</v>
      </c>
      <c r="B883" s="127">
        <f>PRRAS!C896</f>
        <v>882</v>
      </c>
      <c r="C883" s="127">
        <f>PRRAS!D896</f>
        <v>0</v>
      </c>
      <c r="D883" s="127">
        <f>PRRAS!E896</f>
        <v>0</v>
      </c>
      <c r="E883" s="127"/>
      <c r="F883" s="127"/>
      <c r="G883" s="128">
        <f t="shared" si="26"/>
        <v>0</v>
      </c>
      <c r="H883" s="128">
        <f t="shared" si="27"/>
        <v>0</v>
      </c>
      <c r="I883" s="129">
        <v>0</v>
      </c>
    </row>
    <row r="884" spans="1:9">
      <c r="A884" s="126">
        <v>151</v>
      </c>
      <c r="B884" s="127">
        <f>PRRAS!C897</f>
        <v>883</v>
      </c>
      <c r="C884" s="127">
        <f>PRRAS!D897</f>
        <v>0</v>
      </c>
      <c r="D884" s="127">
        <f>PRRAS!E897</f>
        <v>0</v>
      </c>
      <c r="E884" s="127"/>
      <c r="F884" s="127"/>
      <c r="G884" s="128">
        <f t="shared" si="26"/>
        <v>0</v>
      </c>
      <c r="H884" s="128">
        <f t="shared" si="27"/>
        <v>0</v>
      </c>
      <c r="I884" s="129">
        <v>0</v>
      </c>
    </row>
    <row r="885" spans="1:9">
      <c r="A885" s="126">
        <v>151</v>
      </c>
      <c r="B885" s="127">
        <f>PRRAS!C898</f>
        <v>884</v>
      </c>
      <c r="C885" s="127">
        <f>PRRAS!D898</f>
        <v>0</v>
      </c>
      <c r="D885" s="127">
        <f>PRRAS!E898</f>
        <v>0</v>
      </c>
      <c r="E885" s="127"/>
      <c r="F885" s="127"/>
      <c r="G885" s="128">
        <f t="shared" si="26"/>
        <v>0</v>
      </c>
      <c r="H885" s="128">
        <f t="shared" si="27"/>
        <v>0</v>
      </c>
      <c r="I885" s="129">
        <v>0</v>
      </c>
    </row>
    <row r="886" spans="1:9">
      <c r="A886" s="126">
        <v>151</v>
      </c>
      <c r="B886" s="127">
        <f>PRRAS!C899</f>
        <v>885</v>
      </c>
      <c r="C886" s="127">
        <f>PRRAS!D899</f>
        <v>0</v>
      </c>
      <c r="D886" s="127">
        <f>PRRAS!E899</f>
        <v>0</v>
      </c>
      <c r="E886" s="127"/>
      <c r="F886" s="127"/>
      <c r="G886" s="128">
        <f t="shared" si="26"/>
        <v>0</v>
      </c>
      <c r="H886" s="128">
        <f t="shared" si="27"/>
        <v>0</v>
      </c>
      <c r="I886" s="129">
        <v>0</v>
      </c>
    </row>
    <row r="887" spans="1:9">
      <c r="A887" s="126">
        <v>151</v>
      </c>
      <c r="B887" s="127">
        <f>PRRAS!C900</f>
        <v>886</v>
      </c>
      <c r="C887" s="127">
        <f>PRRAS!D900</f>
        <v>0</v>
      </c>
      <c r="D887" s="127">
        <f>PRRAS!E900</f>
        <v>0</v>
      </c>
      <c r="E887" s="127"/>
      <c r="F887" s="127"/>
      <c r="G887" s="128">
        <f t="shared" si="26"/>
        <v>0</v>
      </c>
      <c r="H887" s="128">
        <f t="shared" si="27"/>
        <v>0</v>
      </c>
      <c r="I887" s="129">
        <v>0</v>
      </c>
    </row>
    <row r="888" spans="1:9">
      <c r="A888" s="126">
        <v>151</v>
      </c>
      <c r="B888" s="127">
        <f>PRRAS!C901</f>
        <v>887</v>
      </c>
      <c r="C888" s="127">
        <f>PRRAS!D901</f>
        <v>0</v>
      </c>
      <c r="D888" s="127">
        <f>PRRAS!E901</f>
        <v>0</v>
      </c>
      <c r="E888" s="127"/>
      <c r="F888" s="127"/>
      <c r="G888" s="128">
        <f t="shared" si="26"/>
        <v>0</v>
      </c>
      <c r="H888" s="128">
        <f t="shared" si="27"/>
        <v>0</v>
      </c>
      <c r="I888" s="129">
        <v>0</v>
      </c>
    </row>
    <row r="889" spans="1:9">
      <c r="A889" s="126">
        <v>151</v>
      </c>
      <c r="B889" s="127">
        <f>PRRAS!C902</f>
        <v>888</v>
      </c>
      <c r="C889" s="127">
        <f>PRRAS!D902</f>
        <v>0</v>
      </c>
      <c r="D889" s="127">
        <f>PRRAS!E902</f>
        <v>0</v>
      </c>
      <c r="E889" s="127"/>
      <c r="F889" s="127"/>
      <c r="G889" s="128">
        <f t="shared" si="26"/>
        <v>0</v>
      </c>
      <c r="H889" s="128">
        <f t="shared" si="27"/>
        <v>0</v>
      </c>
      <c r="I889" s="129">
        <v>0</v>
      </c>
    </row>
    <row r="890" spans="1:9">
      <c r="A890" s="126">
        <v>151</v>
      </c>
      <c r="B890" s="127">
        <f>PRRAS!C903</f>
        <v>889</v>
      </c>
      <c r="C890" s="127">
        <f>PRRAS!D903</f>
        <v>0</v>
      </c>
      <c r="D890" s="127">
        <f>PRRAS!E903</f>
        <v>0</v>
      </c>
      <c r="E890" s="127"/>
      <c r="F890" s="127"/>
      <c r="G890" s="128">
        <f t="shared" si="26"/>
        <v>0</v>
      </c>
      <c r="H890" s="128">
        <f t="shared" si="27"/>
        <v>0</v>
      </c>
      <c r="I890" s="129">
        <v>0</v>
      </c>
    </row>
    <row r="891" spans="1:9">
      <c r="A891" s="126">
        <v>151</v>
      </c>
      <c r="B891" s="127">
        <f>PRRAS!C904</f>
        <v>890</v>
      </c>
      <c r="C891" s="127">
        <f>PRRAS!D904</f>
        <v>0</v>
      </c>
      <c r="D891" s="127">
        <f>PRRAS!E904</f>
        <v>0</v>
      </c>
      <c r="E891" s="127"/>
      <c r="F891" s="127"/>
      <c r="G891" s="128">
        <f t="shared" si="26"/>
        <v>0</v>
      </c>
      <c r="H891" s="128">
        <f t="shared" si="27"/>
        <v>0</v>
      </c>
      <c r="I891" s="129">
        <v>0</v>
      </c>
    </row>
    <row r="892" spans="1:9">
      <c r="A892" s="126">
        <v>151</v>
      </c>
      <c r="B892" s="127">
        <f>PRRAS!C905</f>
        <v>891</v>
      </c>
      <c r="C892" s="127">
        <f>PRRAS!D905</f>
        <v>0</v>
      </c>
      <c r="D892" s="127">
        <f>PRRAS!E905</f>
        <v>0</v>
      </c>
      <c r="E892" s="127"/>
      <c r="F892" s="127"/>
      <c r="G892" s="128">
        <f t="shared" si="26"/>
        <v>0</v>
      </c>
      <c r="H892" s="128">
        <f t="shared" si="27"/>
        <v>0</v>
      </c>
      <c r="I892" s="129">
        <v>0</v>
      </c>
    </row>
    <row r="893" spans="1:9">
      <c r="A893" s="126">
        <v>151</v>
      </c>
      <c r="B893" s="127">
        <f>PRRAS!C906</f>
        <v>892</v>
      </c>
      <c r="C893" s="127">
        <f>PRRAS!D906</f>
        <v>0</v>
      </c>
      <c r="D893" s="127">
        <f>PRRAS!E906</f>
        <v>0</v>
      </c>
      <c r="E893" s="127"/>
      <c r="F893" s="127"/>
      <c r="G893" s="128">
        <f t="shared" si="26"/>
        <v>0</v>
      </c>
      <c r="H893" s="128">
        <f t="shared" si="27"/>
        <v>0</v>
      </c>
      <c r="I893" s="129">
        <v>0</v>
      </c>
    </row>
    <row r="894" spans="1:9">
      <c r="A894" s="126">
        <v>151</v>
      </c>
      <c r="B894" s="127">
        <f>PRRAS!C907</f>
        <v>893</v>
      </c>
      <c r="C894" s="127">
        <f>PRRAS!D907</f>
        <v>0</v>
      </c>
      <c r="D894" s="127">
        <f>PRRAS!E907</f>
        <v>0</v>
      </c>
      <c r="E894" s="127"/>
      <c r="F894" s="127"/>
      <c r="G894" s="128">
        <f t="shared" si="26"/>
        <v>0</v>
      </c>
      <c r="H894" s="128">
        <f t="shared" si="27"/>
        <v>0</v>
      </c>
      <c r="I894" s="129">
        <v>0</v>
      </c>
    </row>
    <row r="895" spans="1:9">
      <c r="A895" s="126">
        <v>151</v>
      </c>
      <c r="B895" s="127">
        <f>PRRAS!C908</f>
        <v>894</v>
      </c>
      <c r="C895" s="127">
        <f>PRRAS!D908</f>
        <v>0</v>
      </c>
      <c r="D895" s="127">
        <f>PRRAS!E908</f>
        <v>0</v>
      </c>
      <c r="E895" s="127"/>
      <c r="F895" s="127"/>
      <c r="G895" s="128">
        <f t="shared" si="26"/>
        <v>0</v>
      </c>
      <c r="H895" s="128">
        <f t="shared" si="27"/>
        <v>0</v>
      </c>
      <c r="I895" s="129">
        <v>0</v>
      </c>
    </row>
    <row r="896" spans="1:9">
      <c r="A896" s="126">
        <v>151</v>
      </c>
      <c r="B896" s="127">
        <f>PRRAS!C909</f>
        <v>895</v>
      </c>
      <c r="C896" s="127">
        <f>PRRAS!D909</f>
        <v>0</v>
      </c>
      <c r="D896" s="127">
        <f>PRRAS!E909</f>
        <v>0</v>
      </c>
      <c r="E896" s="127"/>
      <c r="F896" s="127"/>
      <c r="G896" s="128">
        <f t="shared" si="26"/>
        <v>0</v>
      </c>
      <c r="H896" s="128">
        <f t="shared" si="27"/>
        <v>0</v>
      </c>
      <c r="I896" s="129">
        <v>0</v>
      </c>
    </row>
    <row r="897" spans="1:9">
      <c r="A897" s="126">
        <v>151</v>
      </c>
      <c r="B897" s="127">
        <f>PRRAS!C910</f>
        <v>896</v>
      </c>
      <c r="C897" s="127">
        <f>PRRAS!D910</f>
        <v>0</v>
      </c>
      <c r="D897" s="127">
        <f>PRRAS!E910</f>
        <v>0</v>
      </c>
      <c r="E897" s="127"/>
      <c r="F897" s="127"/>
      <c r="G897" s="128">
        <f t="shared" si="26"/>
        <v>0</v>
      </c>
      <c r="H897" s="128">
        <f t="shared" si="27"/>
        <v>0</v>
      </c>
      <c r="I897" s="129">
        <v>0</v>
      </c>
    </row>
    <row r="898" spans="1:9">
      <c r="A898" s="126">
        <v>151</v>
      </c>
      <c r="B898" s="127">
        <f>PRRAS!C911</f>
        <v>897</v>
      </c>
      <c r="C898" s="127">
        <f>PRRAS!D911</f>
        <v>0</v>
      </c>
      <c r="D898" s="127">
        <f>PRRAS!E911</f>
        <v>0</v>
      </c>
      <c r="E898" s="127"/>
      <c r="F898" s="127"/>
      <c r="G898" s="128">
        <f t="shared" si="26"/>
        <v>0</v>
      </c>
      <c r="H898" s="128">
        <f t="shared" si="27"/>
        <v>0</v>
      </c>
      <c r="I898" s="129">
        <v>0</v>
      </c>
    </row>
    <row r="899" spans="1:9">
      <c r="A899" s="126">
        <v>151</v>
      </c>
      <c r="B899" s="127">
        <f>PRRAS!C912</f>
        <v>898</v>
      </c>
      <c r="C899" s="127">
        <f>PRRAS!D912</f>
        <v>0</v>
      </c>
      <c r="D899" s="127">
        <f>PRRAS!E912</f>
        <v>0</v>
      </c>
      <c r="E899" s="127"/>
      <c r="F899" s="127"/>
      <c r="G899" s="128">
        <f t="shared" si="26"/>
        <v>0</v>
      </c>
      <c r="H899" s="128">
        <f t="shared" si="27"/>
        <v>0</v>
      </c>
      <c r="I899" s="129">
        <v>0</v>
      </c>
    </row>
    <row r="900" spans="1:9">
      <c r="A900" s="126">
        <v>151</v>
      </c>
      <c r="B900" s="127">
        <f>PRRAS!C913</f>
        <v>899</v>
      </c>
      <c r="C900" s="127">
        <f>PRRAS!D913</f>
        <v>0</v>
      </c>
      <c r="D900" s="127">
        <f>PRRAS!E913</f>
        <v>0</v>
      </c>
      <c r="E900" s="127"/>
      <c r="F900" s="127"/>
      <c r="G900" s="128">
        <f t="shared" ref="G900:G922" si="28">(B900/1000)*(C900*1+D900*2)</f>
        <v>0</v>
      </c>
      <c r="H900" s="128">
        <f t="shared" ref="H900:H922" si="29">ABS(C900-ROUND(C900,0))+ABS(D900-ROUND(D900,0))</f>
        <v>0</v>
      </c>
      <c r="I900" s="129">
        <v>0</v>
      </c>
    </row>
    <row r="901" spans="1:9">
      <c r="A901" s="126">
        <v>151</v>
      </c>
      <c r="B901" s="127">
        <f>PRRAS!C914</f>
        <v>900</v>
      </c>
      <c r="C901" s="127">
        <f>PRRAS!D914</f>
        <v>0</v>
      </c>
      <c r="D901" s="127">
        <f>PRRAS!E914</f>
        <v>0</v>
      </c>
      <c r="E901" s="127"/>
      <c r="F901" s="127"/>
      <c r="G901" s="128">
        <f t="shared" si="28"/>
        <v>0</v>
      </c>
      <c r="H901" s="128">
        <f t="shared" si="29"/>
        <v>0</v>
      </c>
      <c r="I901" s="129">
        <v>0</v>
      </c>
    </row>
    <row r="902" spans="1:9">
      <c r="A902" s="126">
        <v>151</v>
      </c>
      <c r="B902" s="127">
        <f>PRRAS!C915</f>
        <v>901</v>
      </c>
      <c r="C902" s="127">
        <f>PRRAS!D915</f>
        <v>0</v>
      </c>
      <c r="D902" s="127">
        <f>PRRAS!E915</f>
        <v>0</v>
      </c>
      <c r="E902" s="127"/>
      <c r="F902" s="127"/>
      <c r="G902" s="128">
        <f t="shared" si="28"/>
        <v>0</v>
      </c>
      <c r="H902" s="128">
        <f t="shared" si="29"/>
        <v>0</v>
      </c>
      <c r="I902" s="129">
        <v>0</v>
      </c>
    </row>
    <row r="903" spans="1:9">
      <c r="A903" s="126">
        <v>151</v>
      </c>
      <c r="B903" s="127">
        <f>PRRAS!C916</f>
        <v>902</v>
      </c>
      <c r="C903" s="127">
        <f>PRRAS!D916</f>
        <v>0</v>
      </c>
      <c r="D903" s="127">
        <f>PRRAS!E916</f>
        <v>0</v>
      </c>
      <c r="E903" s="127"/>
      <c r="F903" s="127"/>
      <c r="G903" s="128">
        <f t="shared" si="28"/>
        <v>0</v>
      </c>
      <c r="H903" s="128">
        <f t="shared" si="29"/>
        <v>0</v>
      </c>
      <c r="I903" s="129">
        <v>0</v>
      </c>
    </row>
    <row r="904" spans="1:9">
      <c r="A904" s="126">
        <v>151</v>
      </c>
      <c r="B904" s="127">
        <f>PRRAS!C917</f>
        <v>903</v>
      </c>
      <c r="C904" s="127">
        <f>PRRAS!D917</f>
        <v>0</v>
      </c>
      <c r="D904" s="127">
        <f>PRRAS!E917</f>
        <v>0</v>
      </c>
      <c r="E904" s="127"/>
      <c r="F904" s="127"/>
      <c r="G904" s="128">
        <f t="shared" si="28"/>
        <v>0</v>
      </c>
      <c r="H904" s="128">
        <f t="shared" si="29"/>
        <v>0</v>
      </c>
      <c r="I904" s="129">
        <v>0</v>
      </c>
    </row>
    <row r="905" spans="1:9">
      <c r="A905" s="126">
        <v>151</v>
      </c>
      <c r="B905" s="127">
        <f>PRRAS!C918</f>
        <v>904</v>
      </c>
      <c r="C905" s="127">
        <f>PRRAS!D918</f>
        <v>0</v>
      </c>
      <c r="D905" s="127">
        <f>PRRAS!E918</f>
        <v>0</v>
      </c>
      <c r="E905" s="127"/>
      <c r="F905" s="127"/>
      <c r="G905" s="128">
        <f t="shared" si="28"/>
        <v>0</v>
      </c>
      <c r="H905" s="128">
        <f t="shared" si="29"/>
        <v>0</v>
      </c>
      <c r="I905" s="129">
        <v>0</v>
      </c>
    </row>
    <row r="906" spans="1:9">
      <c r="A906" s="126">
        <v>151</v>
      </c>
      <c r="B906" s="127">
        <f>PRRAS!C919</f>
        <v>905</v>
      </c>
      <c r="C906" s="127">
        <f>PRRAS!D919</f>
        <v>0</v>
      </c>
      <c r="D906" s="127">
        <f>PRRAS!E919</f>
        <v>0</v>
      </c>
      <c r="E906" s="127"/>
      <c r="F906" s="127"/>
      <c r="G906" s="128">
        <f t="shared" si="28"/>
        <v>0</v>
      </c>
      <c r="H906" s="128">
        <f t="shared" si="29"/>
        <v>0</v>
      </c>
      <c r="I906" s="129">
        <v>0</v>
      </c>
    </row>
    <row r="907" spans="1:9">
      <c r="A907" s="126">
        <v>151</v>
      </c>
      <c r="B907" s="127">
        <f>PRRAS!C920</f>
        <v>906</v>
      </c>
      <c r="C907" s="127">
        <f>PRRAS!D920</f>
        <v>0</v>
      </c>
      <c r="D907" s="127">
        <f>PRRAS!E920</f>
        <v>0</v>
      </c>
      <c r="E907" s="127"/>
      <c r="F907" s="127"/>
      <c r="G907" s="128">
        <f t="shared" si="28"/>
        <v>0</v>
      </c>
      <c r="H907" s="128">
        <f t="shared" si="29"/>
        <v>0</v>
      </c>
      <c r="I907" s="129">
        <v>0</v>
      </c>
    </row>
    <row r="908" spans="1:9">
      <c r="A908" s="126">
        <v>151</v>
      </c>
      <c r="B908" s="127">
        <f>PRRAS!C921</f>
        <v>907</v>
      </c>
      <c r="C908" s="127">
        <f>PRRAS!D921</f>
        <v>0</v>
      </c>
      <c r="D908" s="127">
        <f>PRRAS!E921</f>
        <v>0</v>
      </c>
      <c r="E908" s="127"/>
      <c r="F908" s="127"/>
      <c r="G908" s="128">
        <f t="shared" si="28"/>
        <v>0</v>
      </c>
      <c r="H908" s="128">
        <f t="shared" si="29"/>
        <v>0</v>
      </c>
      <c r="I908" s="129">
        <v>0</v>
      </c>
    </row>
    <row r="909" spans="1:9">
      <c r="A909" s="126">
        <v>151</v>
      </c>
      <c r="B909" s="127">
        <f>PRRAS!C922</f>
        <v>908</v>
      </c>
      <c r="C909" s="127">
        <f>PRRAS!D922</f>
        <v>0</v>
      </c>
      <c r="D909" s="127">
        <f>PRRAS!E922</f>
        <v>0</v>
      </c>
      <c r="E909" s="127"/>
      <c r="F909" s="127"/>
      <c r="G909" s="128">
        <f t="shared" si="28"/>
        <v>0</v>
      </c>
      <c r="H909" s="128">
        <f t="shared" si="29"/>
        <v>0</v>
      </c>
      <c r="I909" s="129">
        <v>0</v>
      </c>
    </row>
    <row r="910" spans="1:9">
      <c r="A910" s="126">
        <v>151</v>
      </c>
      <c r="B910" s="127">
        <f>PRRAS!C923</f>
        <v>909</v>
      </c>
      <c r="C910" s="127">
        <f>PRRAS!D923</f>
        <v>0</v>
      </c>
      <c r="D910" s="127">
        <f>PRRAS!E923</f>
        <v>0</v>
      </c>
      <c r="E910" s="127"/>
      <c r="F910" s="127"/>
      <c r="G910" s="128">
        <f t="shared" si="28"/>
        <v>0</v>
      </c>
      <c r="H910" s="128">
        <f t="shared" si="29"/>
        <v>0</v>
      </c>
      <c r="I910" s="129">
        <v>0</v>
      </c>
    </row>
    <row r="911" spans="1:9">
      <c r="A911" s="126">
        <v>151</v>
      </c>
      <c r="B911" s="127">
        <f>PRRAS!C924</f>
        <v>910</v>
      </c>
      <c r="C911" s="127">
        <f>PRRAS!D924</f>
        <v>0</v>
      </c>
      <c r="D911" s="127">
        <f>PRRAS!E924</f>
        <v>0</v>
      </c>
      <c r="E911" s="127"/>
      <c r="F911" s="127"/>
      <c r="G911" s="128">
        <f t="shared" si="28"/>
        <v>0</v>
      </c>
      <c r="H911" s="128">
        <f t="shared" si="29"/>
        <v>0</v>
      </c>
      <c r="I911" s="129">
        <v>0</v>
      </c>
    </row>
    <row r="912" spans="1:9">
      <c r="A912" s="126">
        <v>151</v>
      </c>
      <c r="B912" s="127">
        <f>PRRAS!C925</f>
        <v>911</v>
      </c>
      <c r="C912" s="127">
        <f>PRRAS!D925</f>
        <v>0</v>
      </c>
      <c r="D912" s="127">
        <f>PRRAS!E925</f>
        <v>0</v>
      </c>
      <c r="E912" s="127"/>
      <c r="F912" s="127"/>
      <c r="G912" s="128">
        <f t="shared" si="28"/>
        <v>0</v>
      </c>
      <c r="H912" s="128">
        <f t="shared" si="29"/>
        <v>0</v>
      </c>
      <c r="I912" s="129">
        <v>0</v>
      </c>
    </row>
    <row r="913" spans="1:9">
      <c r="A913" s="126">
        <v>151</v>
      </c>
      <c r="B913" s="127">
        <f>PRRAS!C926</f>
        <v>912</v>
      </c>
      <c r="C913" s="127">
        <f>PRRAS!D926</f>
        <v>0</v>
      </c>
      <c r="D913" s="127">
        <f>PRRAS!E926</f>
        <v>0</v>
      </c>
      <c r="E913" s="127"/>
      <c r="F913" s="127"/>
      <c r="G913" s="128">
        <f t="shared" si="28"/>
        <v>0</v>
      </c>
      <c r="H913" s="128">
        <f t="shared" si="29"/>
        <v>0</v>
      </c>
      <c r="I913" s="129">
        <v>0</v>
      </c>
    </row>
    <row r="914" spans="1:9">
      <c r="A914" s="126">
        <v>151</v>
      </c>
      <c r="B914" s="127">
        <f>PRRAS!C927</f>
        <v>913</v>
      </c>
      <c r="C914" s="127">
        <f>PRRAS!D927</f>
        <v>0</v>
      </c>
      <c r="D914" s="127">
        <f>PRRAS!E927</f>
        <v>0</v>
      </c>
      <c r="E914" s="127"/>
      <c r="F914" s="127"/>
      <c r="G914" s="128">
        <f t="shared" si="28"/>
        <v>0</v>
      </c>
      <c r="H914" s="128">
        <f t="shared" si="29"/>
        <v>0</v>
      </c>
      <c r="I914" s="129">
        <v>0</v>
      </c>
    </row>
    <row r="915" spans="1:9">
      <c r="A915" s="126">
        <v>151</v>
      </c>
      <c r="B915" s="127">
        <f>PRRAS!C928</f>
        <v>914</v>
      </c>
      <c r="C915" s="127">
        <f>PRRAS!D928</f>
        <v>0</v>
      </c>
      <c r="D915" s="127">
        <f>PRRAS!E928</f>
        <v>0</v>
      </c>
      <c r="E915" s="127"/>
      <c r="F915" s="127"/>
      <c r="G915" s="128">
        <f t="shared" si="28"/>
        <v>0</v>
      </c>
      <c r="H915" s="128">
        <f t="shared" si="29"/>
        <v>0</v>
      </c>
      <c r="I915" s="129">
        <v>0</v>
      </c>
    </row>
    <row r="916" spans="1:9">
      <c r="A916" s="126">
        <v>151</v>
      </c>
      <c r="B916" s="127">
        <f>PRRAS!C929</f>
        <v>915</v>
      </c>
      <c r="C916" s="127">
        <f>PRRAS!D929</f>
        <v>0</v>
      </c>
      <c r="D916" s="127">
        <f>PRRAS!E929</f>
        <v>0</v>
      </c>
      <c r="E916" s="127"/>
      <c r="F916" s="127"/>
      <c r="G916" s="128">
        <f t="shared" si="28"/>
        <v>0</v>
      </c>
      <c r="H916" s="128">
        <f t="shared" si="29"/>
        <v>0</v>
      </c>
      <c r="I916" s="129">
        <v>0</v>
      </c>
    </row>
    <row r="917" spans="1:9">
      <c r="A917" s="126">
        <v>151</v>
      </c>
      <c r="B917" s="127">
        <f>PRRAS!C930</f>
        <v>916</v>
      </c>
      <c r="C917" s="127">
        <f>PRRAS!D930</f>
        <v>0</v>
      </c>
      <c r="D917" s="127">
        <f>PRRAS!E930</f>
        <v>0</v>
      </c>
      <c r="E917" s="127"/>
      <c r="F917" s="127"/>
      <c r="G917" s="128">
        <f t="shared" si="28"/>
        <v>0</v>
      </c>
      <c r="H917" s="128">
        <f t="shared" si="29"/>
        <v>0</v>
      </c>
      <c r="I917" s="129">
        <v>0</v>
      </c>
    </row>
    <row r="918" spans="1:9">
      <c r="A918" s="126">
        <v>151</v>
      </c>
      <c r="B918" s="127">
        <f>PRRAS!C931</f>
        <v>917</v>
      </c>
      <c r="C918" s="127">
        <f>PRRAS!D931</f>
        <v>0</v>
      </c>
      <c r="D918" s="127">
        <f>PRRAS!E931</f>
        <v>0</v>
      </c>
      <c r="E918" s="127"/>
      <c r="F918" s="127"/>
      <c r="G918" s="128">
        <f t="shared" si="28"/>
        <v>0</v>
      </c>
      <c r="H918" s="128">
        <f t="shared" si="29"/>
        <v>0</v>
      </c>
      <c r="I918" s="129">
        <v>0</v>
      </c>
    </row>
    <row r="919" spans="1:9">
      <c r="A919" s="126">
        <v>151</v>
      </c>
      <c r="B919" s="127">
        <f>PRRAS!C932</f>
        <v>918</v>
      </c>
      <c r="C919" s="127">
        <f>PRRAS!D932</f>
        <v>0</v>
      </c>
      <c r="D919" s="127">
        <f>PRRAS!E932</f>
        <v>0</v>
      </c>
      <c r="E919" s="127"/>
      <c r="F919" s="127"/>
      <c r="G919" s="128">
        <f t="shared" si="28"/>
        <v>0</v>
      </c>
      <c r="H919" s="128">
        <f t="shared" si="29"/>
        <v>0</v>
      </c>
      <c r="I919" s="129">
        <v>0</v>
      </c>
    </row>
    <row r="920" spans="1:9">
      <c r="A920" s="126">
        <v>151</v>
      </c>
      <c r="B920" s="127">
        <f>PRRAS!C933</f>
        <v>919</v>
      </c>
      <c r="C920" s="127">
        <f>PRRAS!D933</f>
        <v>0</v>
      </c>
      <c r="D920" s="127">
        <f>PRRAS!E933</f>
        <v>0</v>
      </c>
      <c r="E920" s="127"/>
      <c r="F920" s="127"/>
      <c r="G920" s="128">
        <f t="shared" si="28"/>
        <v>0</v>
      </c>
      <c r="H920" s="128">
        <f t="shared" si="29"/>
        <v>0</v>
      </c>
      <c r="I920" s="129">
        <v>0</v>
      </c>
    </row>
    <row r="921" spans="1:9">
      <c r="A921" s="126">
        <v>151</v>
      </c>
      <c r="B921" s="127">
        <f>PRRAS!C934</f>
        <v>920</v>
      </c>
      <c r="C921" s="127">
        <f>PRRAS!D934</f>
        <v>0</v>
      </c>
      <c r="D921" s="127">
        <f>PRRAS!E934</f>
        <v>0</v>
      </c>
      <c r="E921" s="127"/>
      <c r="F921" s="127"/>
      <c r="G921" s="128">
        <f t="shared" si="28"/>
        <v>0</v>
      </c>
      <c r="H921" s="128">
        <f t="shared" si="29"/>
        <v>0</v>
      </c>
      <c r="I921" s="129">
        <v>0</v>
      </c>
    </row>
    <row r="922" spans="1:9">
      <c r="A922" s="126">
        <v>151</v>
      </c>
      <c r="B922" s="127">
        <f>PRRAS!C935</f>
        <v>921</v>
      </c>
      <c r="C922" s="127">
        <f>PRRAS!D935</f>
        <v>76588</v>
      </c>
      <c r="D922" s="127">
        <f>PRRAS!E935</f>
        <v>80418</v>
      </c>
      <c r="E922" s="127"/>
      <c r="F922" s="127"/>
      <c r="G922" s="128">
        <f t="shared" si="28"/>
        <v>218667.50400000002</v>
      </c>
      <c r="H922" s="128">
        <f t="shared" si="29"/>
        <v>0</v>
      </c>
      <c r="I922" s="129">
        <v>0</v>
      </c>
    </row>
    <row r="923" spans="1:9">
      <c r="A923" s="126">
        <v>151</v>
      </c>
      <c r="B923" s="127">
        <f>PRRAS!C936</f>
        <v>922</v>
      </c>
      <c r="C923" s="127">
        <f>PRRAS!D936</f>
        <v>0</v>
      </c>
      <c r="D923" s="127">
        <f>PRRAS!E936</f>
        <v>0</v>
      </c>
      <c r="E923" s="127"/>
      <c r="F923" s="127"/>
      <c r="G923" s="128">
        <f t="shared" ref="G923:G972" si="30">(B923/1000)*(C923*1+D923*2)</f>
        <v>0</v>
      </c>
      <c r="H923" s="128">
        <f t="shared" ref="H923:H972" si="31">ABS(C923-ROUND(C923,0))+ABS(D923-ROUND(D923,0))</f>
        <v>0</v>
      </c>
      <c r="I923" s="129">
        <v>0</v>
      </c>
    </row>
    <row r="924" spans="1:9">
      <c r="A924" s="126">
        <v>151</v>
      </c>
      <c r="B924" s="127">
        <f>PRRAS!C937</f>
        <v>923</v>
      </c>
      <c r="C924" s="127">
        <f>PRRAS!D937</f>
        <v>0</v>
      </c>
      <c r="D924" s="127">
        <f>PRRAS!E937</f>
        <v>0</v>
      </c>
      <c r="E924" s="127"/>
      <c r="F924" s="127"/>
      <c r="G924" s="128">
        <f t="shared" si="30"/>
        <v>0</v>
      </c>
      <c r="H924" s="128">
        <f t="shared" si="31"/>
        <v>0</v>
      </c>
      <c r="I924" s="129">
        <v>0</v>
      </c>
    </row>
    <row r="925" spans="1:9">
      <c r="A925" s="126">
        <v>151</v>
      </c>
      <c r="B925" s="127">
        <f>PRRAS!C938</f>
        <v>924</v>
      </c>
      <c r="C925" s="127">
        <f>PRRAS!D938</f>
        <v>0</v>
      </c>
      <c r="D925" s="127">
        <f>PRRAS!E938</f>
        <v>0</v>
      </c>
      <c r="E925" s="127"/>
      <c r="F925" s="127"/>
      <c r="G925" s="128">
        <f t="shared" si="30"/>
        <v>0</v>
      </c>
      <c r="H925" s="128">
        <f t="shared" si="31"/>
        <v>0</v>
      </c>
      <c r="I925" s="129">
        <v>0</v>
      </c>
    </row>
    <row r="926" spans="1:9">
      <c r="A926" s="126">
        <v>151</v>
      </c>
      <c r="B926" s="127">
        <f>PRRAS!C939</f>
        <v>925</v>
      </c>
      <c r="C926" s="127">
        <f>PRRAS!D939</f>
        <v>0</v>
      </c>
      <c r="D926" s="127">
        <f>PRRAS!E939</f>
        <v>0</v>
      </c>
      <c r="E926" s="127"/>
      <c r="F926" s="127"/>
      <c r="G926" s="128">
        <f t="shared" si="30"/>
        <v>0</v>
      </c>
      <c r="H926" s="128">
        <f t="shared" si="31"/>
        <v>0</v>
      </c>
      <c r="I926" s="129">
        <v>0</v>
      </c>
    </row>
    <row r="927" spans="1:9">
      <c r="A927" s="126">
        <v>151</v>
      </c>
      <c r="B927" s="127">
        <f>PRRAS!C940</f>
        <v>926</v>
      </c>
      <c r="C927" s="127">
        <f>PRRAS!D940</f>
        <v>0</v>
      </c>
      <c r="D927" s="127">
        <f>PRRAS!E940</f>
        <v>0</v>
      </c>
      <c r="E927" s="127"/>
      <c r="F927" s="127"/>
      <c r="G927" s="128">
        <f t="shared" si="30"/>
        <v>0</v>
      </c>
      <c r="H927" s="128">
        <f t="shared" si="31"/>
        <v>0</v>
      </c>
      <c r="I927" s="129">
        <v>0</v>
      </c>
    </row>
    <row r="928" spans="1:9">
      <c r="A928" s="126">
        <v>151</v>
      </c>
      <c r="B928" s="127">
        <f>PRRAS!C941</f>
        <v>927</v>
      </c>
      <c r="C928" s="127">
        <f>PRRAS!D941</f>
        <v>0</v>
      </c>
      <c r="D928" s="127">
        <f>PRRAS!E941</f>
        <v>0</v>
      </c>
      <c r="E928" s="127"/>
      <c r="F928" s="127"/>
      <c r="G928" s="128">
        <f t="shared" si="30"/>
        <v>0</v>
      </c>
      <c r="H928" s="128">
        <f t="shared" si="31"/>
        <v>0</v>
      </c>
      <c r="I928" s="129">
        <v>0</v>
      </c>
    </row>
    <row r="929" spans="1:9">
      <c r="A929" s="126">
        <v>151</v>
      </c>
      <c r="B929" s="127">
        <f>PRRAS!C942</f>
        <v>928</v>
      </c>
      <c r="C929" s="127">
        <f>PRRAS!D942</f>
        <v>0</v>
      </c>
      <c r="D929" s="127">
        <f>PRRAS!E942</f>
        <v>0</v>
      </c>
      <c r="E929" s="127"/>
      <c r="F929" s="127"/>
      <c r="G929" s="128">
        <f t="shared" si="30"/>
        <v>0</v>
      </c>
      <c r="H929" s="128">
        <f t="shared" si="31"/>
        <v>0</v>
      </c>
      <c r="I929" s="129">
        <v>0</v>
      </c>
    </row>
    <row r="930" spans="1:9">
      <c r="A930" s="126">
        <v>151</v>
      </c>
      <c r="B930" s="127">
        <f>PRRAS!C943</f>
        <v>929</v>
      </c>
      <c r="C930" s="127">
        <f>PRRAS!D943</f>
        <v>0</v>
      </c>
      <c r="D930" s="127">
        <f>PRRAS!E943</f>
        <v>0</v>
      </c>
      <c r="E930" s="127"/>
      <c r="F930" s="127"/>
      <c r="G930" s="128">
        <f t="shared" si="30"/>
        <v>0</v>
      </c>
      <c r="H930" s="128">
        <f t="shared" si="31"/>
        <v>0</v>
      </c>
      <c r="I930" s="129">
        <v>0</v>
      </c>
    </row>
    <row r="931" spans="1:9">
      <c r="A931" s="126">
        <v>151</v>
      </c>
      <c r="B931" s="127">
        <f>PRRAS!C944</f>
        <v>930</v>
      </c>
      <c r="C931" s="127">
        <f>PRRAS!D944</f>
        <v>0</v>
      </c>
      <c r="D931" s="127">
        <f>PRRAS!E944</f>
        <v>0</v>
      </c>
      <c r="E931" s="127"/>
      <c r="F931" s="127"/>
      <c r="G931" s="128">
        <f t="shared" si="30"/>
        <v>0</v>
      </c>
      <c r="H931" s="128">
        <f t="shared" si="31"/>
        <v>0</v>
      </c>
      <c r="I931" s="129">
        <v>0</v>
      </c>
    </row>
    <row r="932" spans="1:9">
      <c r="A932" s="126">
        <v>151</v>
      </c>
      <c r="B932" s="127">
        <f>PRRAS!C945</f>
        <v>931</v>
      </c>
      <c r="C932" s="127">
        <f>PRRAS!D945</f>
        <v>0</v>
      </c>
      <c r="D932" s="127">
        <f>PRRAS!E945</f>
        <v>0</v>
      </c>
      <c r="E932" s="127"/>
      <c r="F932" s="127"/>
      <c r="G932" s="128">
        <f t="shared" si="30"/>
        <v>0</v>
      </c>
      <c r="H932" s="128">
        <f t="shared" si="31"/>
        <v>0</v>
      </c>
      <c r="I932" s="129">
        <v>0</v>
      </c>
    </row>
    <row r="933" spans="1:9">
      <c r="A933" s="126">
        <v>151</v>
      </c>
      <c r="B933" s="127">
        <f>PRRAS!C946</f>
        <v>932</v>
      </c>
      <c r="C933" s="127">
        <f>PRRAS!D946</f>
        <v>0</v>
      </c>
      <c r="D933" s="127">
        <f>PRRAS!E946</f>
        <v>0</v>
      </c>
      <c r="E933" s="127"/>
      <c r="F933" s="127"/>
      <c r="G933" s="128">
        <f t="shared" si="30"/>
        <v>0</v>
      </c>
      <c r="H933" s="128">
        <f t="shared" si="31"/>
        <v>0</v>
      </c>
      <c r="I933" s="129">
        <v>0</v>
      </c>
    </row>
    <row r="934" spans="1:9">
      <c r="A934" s="126">
        <v>151</v>
      </c>
      <c r="B934" s="127">
        <f>PRRAS!C947</f>
        <v>933</v>
      </c>
      <c r="C934" s="127">
        <f>PRRAS!D947</f>
        <v>0</v>
      </c>
      <c r="D934" s="127">
        <f>PRRAS!E947</f>
        <v>0</v>
      </c>
      <c r="E934" s="127"/>
      <c r="F934" s="127"/>
      <c r="G934" s="128">
        <f t="shared" si="30"/>
        <v>0</v>
      </c>
      <c r="H934" s="128">
        <f t="shared" si="31"/>
        <v>0</v>
      </c>
      <c r="I934" s="129">
        <v>0</v>
      </c>
    </row>
    <row r="935" spans="1:9">
      <c r="A935" s="126">
        <v>151</v>
      </c>
      <c r="B935" s="127">
        <f>PRRAS!C948</f>
        <v>934</v>
      </c>
      <c r="C935" s="127">
        <f>PRRAS!D948</f>
        <v>0</v>
      </c>
      <c r="D935" s="127">
        <f>PRRAS!E948</f>
        <v>0</v>
      </c>
      <c r="E935" s="127"/>
      <c r="F935" s="127"/>
      <c r="G935" s="128">
        <f t="shared" si="30"/>
        <v>0</v>
      </c>
      <c r="H935" s="128">
        <f t="shared" si="31"/>
        <v>0</v>
      </c>
      <c r="I935" s="129">
        <v>0</v>
      </c>
    </row>
    <row r="936" spans="1:9">
      <c r="A936" s="126">
        <v>151</v>
      </c>
      <c r="B936" s="127">
        <f>PRRAS!C949</f>
        <v>935</v>
      </c>
      <c r="C936" s="127">
        <f>PRRAS!D949</f>
        <v>0</v>
      </c>
      <c r="D936" s="127">
        <f>PRRAS!E949</f>
        <v>0</v>
      </c>
      <c r="E936" s="127"/>
      <c r="F936" s="127"/>
      <c r="G936" s="128">
        <f t="shared" si="30"/>
        <v>0</v>
      </c>
      <c r="H936" s="128">
        <f t="shared" si="31"/>
        <v>0</v>
      </c>
      <c r="I936" s="129">
        <v>0</v>
      </c>
    </row>
    <row r="937" spans="1:9">
      <c r="A937" s="126">
        <v>151</v>
      </c>
      <c r="B937" s="127">
        <f>PRRAS!C950</f>
        <v>936</v>
      </c>
      <c r="C937" s="127">
        <f>PRRAS!D950</f>
        <v>0</v>
      </c>
      <c r="D937" s="127">
        <f>PRRAS!E950</f>
        <v>0</v>
      </c>
      <c r="E937" s="127"/>
      <c r="F937" s="127"/>
      <c r="G937" s="128">
        <f t="shared" si="30"/>
        <v>0</v>
      </c>
      <c r="H937" s="128">
        <f t="shared" si="31"/>
        <v>0</v>
      </c>
      <c r="I937" s="129">
        <v>0</v>
      </c>
    </row>
    <row r="938" spans="1:9">
      <c r="A938" s="126">
        <v>151</v>
      </c>
      <c r="B938" s="127">
        <f>PRRAS!C951</f>
        <v>937</v>
      </c>
      <c r="C938" s="127">
        <f>PRRAS!D951</f>
        <v>0</v>
      </c>
      <c r="D938" s="127">
        <f>PRRAS!E951</f>
        <v>0</v>
      </c>
      <c r="E938" s="127"/>
      <c r="F938" s="127"/>
      <c r="G938" s="128">
        <f t="shared" si="30"/>
        <v>0</v>
      </c>
      <c r="H938" s="128">
        <f t="shared" si="31"/>
        <v>0</v>
      </c>
      <c r="I938" s="129">
        <v>0</v>
      </c>
    </row>
    <row r="939" spans="1:9">
      <c r="A939" s="126">
        <v>151</v>
      </c>
      <c r="B939" s="127">
        <f>PRRAS!C952</f>
        <v>938</v>
      </c>
      <c r="C939" s="127">
        <f>PRRAS!D952</f>
        <v>0</v>
      </c>
      <c r="D939" s="127">
        <f>PRRAS!E952</f>
        <v>0</v>
      </c>
      <c r="E939" s="127"/>
      <c r="F939" s="127"/>
      <c r="G939" s="128">
        <f t="shared" si="30"/>
        <v>0</v>
      </c>
      <c r="H939" s="128">
        <f t="shared" si="31"/>
        <v>0</v>
      </c>
      <c r="I939" s="129">
        <v>0</v>
      </c>
    </row>
    <row r="940" spans="1:9">
      <c r="A940" s="126">
        <v>151</v>
      </c>
      <c r="B940" s="127">
        <f>PRRAS!C953</f>
        <v>939</v>
      </c>
      <c r="C940" s="127">
        <f>PRRAS!D953</f>
        <v>0</v>
      </c>
      <c r="D940" s="127">
        <f>PRRAS!E953</f>
        <v>0</v>
      </c>
      <c r="E940" s="127"/>
      <c r="F940" s="127"/>
      <c r="G940" s="128">
        <f t="shared" si="30"/>
        <v>0</v>
      </c>
      <c r="H940" s="128">
        <f t="shared" si="31"/>
        <v>0</v>
      </c>
      <c r="I940" s="129">
        <v>0</v>
      </c>
    </row>
    <row r="941" spans="1:9">
      <c r="A941" s="126">
        <v>151</v>
      </c>
      <c r="B941" s="127">
        <f>PRRAS!C954</f>
        <v>940</v>
      </c>
      <c r="C941" s="127">
        <f>PRRAS!D954</f>
        <v>0</v>
      </c>
      <c r="D941" s="127">
        <f>PRRAS!E954</f>
        <v>0</v>
      </c>
      <c r="E941" s="127"/>
      <c r="F941" s="127"/>
      <c r="G941" s="128">
        <f t="shared" si="30"/>
        <v>0</v>
      </c>
      <c r="H941" s="128">
        <f t="shared" si="31"/>
        <v>0</v>
      </c>
      <c r="I941" s="129">
        <v>0</v>
      </c>
    </row>
    <row r="942" spans="1:9">
      <c r="A942" s="126">
        <v>151</v>
      </c>
      <c r="B942" s="127">
        <f>PRRAS!C955</f>
        <v>941</v>
      </c>
      <c r="C942" s="127">
        <f>PRRAS!D955</f>
        <v>0</v>
      </c>
      <c r="D942" s="127">
        <f>PRRAS!E955</f>
        <v>0</v>
      </c>
      <c r="E942" s="127"/>
      <c r="F942" s="127"/>
      <c r="G942" s="128">
        <f t="shared" si="30"/>
        <v>0</v>
      </c>
      <c r="H942" s="128">
        <f t="shared" si="31"/>
        <v>0</v>
      </c>
      <c r="I942" s="129">
        <v>0</v>
      </c>
    </row>
    <row r="943" spans="1:9">
      <c r="A943" s="126">
        <v>151</v>
      </c>
      <c r="B943" s="127">
        <f>PRRAS!C956</f>
        <v>942</v>
      </c>
      <c r="C943" s="127">
        <f>PRRAS!D956</f>
        <v>0</v>
      </c>
      <c r="D943" s="127">
        <f>PRRAS!E956</f>
        <v>0</v>
      </c>
      <c r="E943" s="127"/>
      <c r="F943" s="127"/>
      <c r="G943" s="128">
        <f t="shared" si="30"/>
        <v>0</v>
      </c>
      <c r="H943" s="128">
        <f t="shared" si="31"/>
        <v>0</v>
      </c>
      <c r="I943" s="129">
        <v>0</v>
      </c>
    </row>
    <row r="944" spans="1:9">
      <c r="A944" s="126">
        <v>151</v>
      </c>
      <c r="B944" s="127">
        <f>PRRAS!C957</f>
        <v>943</v>
      </c>
      <c r="C944" s="127">
        <f>PRRAS!D957</f>
        <v>0</v>
      </c>
      <c r="D944" s="127">
        <f>PRRAS!E957</f>
        <v>0</v>
      </c>
      <c r="E944" s="127"/>
      <c r="F944" s="127"/>
      <c r="G944" s="128">
        <f t="shared" si="30"/>
        <v>0</v>
      </c>
      <c r="H944" s="128">
        <f t="shared" si="31"/>
        <v>0</v>
      </c>
      <c r="I944" s="129">
        <v>0</v>
      </c>
    </row>
    <row r="945" spans="1:9">
      <c r="A945" s="126">
        <v>151</v>
      </c>
      <c r="B945" s="127">
        <f>PRRAS!C958</f>
        <v>944</v>
      </c>
      <c r="C945" s="127">
        <f>PRRAS!D958</f>
        <v>0</v>
      </c>
      <c r="D945" s="127">
        <f>PRRAS!E958</f>
        <v>0</v>
      </c>
      <c r="E945" s="127"/>
      <c r="F945" s="127"/>
      <c r="G945" s="128">
        <f t="shared" si="30"/>
        <v>0</v>
      </c>
      <c r="H945" s="128">
        <f t="shared" si="31"/>
        <v>0</v>
      </c>
      <c r="I945" s="129">
        <v>0</v>
      </c>
    </row>
    <row r="946" spans="1:9">
      <c r="A946" s="126">
        <v>151</v>
      </c>
      <c r="B946" s="127">
        <f>PRRAS!C959</f>
        <v>945</v>
      </c>
      <c r="C946" s="127">
        <f>PRRAS!D959</f>
        <v>0</v>
      </c>
      <c r="D946" s="127">
        <f>PRRAS!E959</f>
        <v>0</v>
      </c>
      <c r="E946" s="127"/>
      <c r="F946" s="127"/>
      <c r="G946" s="128">
        <f t="shared" si="30"/>
        <v>0</v>
      </c>
      <c r="H946" s="128">
        <f t="shared" si="31"/>
        <v>0</v>
      </c>
      <c r="I946" s="129">
        <v>0</v>
      </c>
    </row>
    <row r="947" spans="1:9">
      <c r="A947" s="126">
        <v>151</v>
      </c>
      <c r="B947" s="127">
        <f>PRRAS!C960</f>
        <v>946</v>
      </c>
      <c r="C947" s="127">
        <f>PRRAS!D960</f>
        <v>0</v>
      </c>
      <c r="D947" s="127">
        <f>PRRAS!E960</f>
        <v>0</v>
      </c>
      <c r="E947" s="127"/>
      <c r="F947" s="127"/>
      <c r="G947" s="128">
        <f t="shared" si="30"/>
        <v>0</v>
      </c>
      <c r="H947" s="128">
        <f t="shared" si="31"/>
        <v>0</v>
      </c>
      <c r="I947" s="129">
        <v>0</v>
      </c>
    </row>
    <row r="948" spans="1:9">
      <c r="A948" s="126">
        <v>151</v>
      </c>
      <c r="B948" s="127">
        <f>PRRAS!C961</f>
        <v>947</v>
      </c>
      <c r="C948" s="127">
        <f>PRRAS!D961</f>
        <v>0</v>
      </c>
      <c r="D948" s="127">
        <f>PRRAS!E961</f>
        <v>0</v>
      </c>
      <c r="E948" s="127"/>
      <c r="F948" s="127"/>
      <c r="G948" s="128">
        <f t="shared" si="30"/>
        <v>0</v>
      </c>
      <c r="H948" s="128">
        <f t="shared" si="31"/>
        <v>0</v>
      </c>
      <c r="I948" s="129">
        <v>0</v>
      </c>
    </row>
    <row r="949" spans="1:9">
      <c r="A949" s="126">
        <v>151</v>
      </c>
      <c r="B949" s="127">
        <f>PRRAS!C962</f>
        <v>948</v>
      </c>
      <c r="C949" s="127">
        <f>PRRAS!D962</f>
        <v>0</v>
      </c>
      <c r="D949" s="127">
        <f>PRRAS!E962</f>
        <v>0</v>
      </c>
      <c r="E949" s="127"/>
      <c r="F949" s="127"/>
      <c r="G949" s="128">
        <f t="shared" si="30"/>
        <v>0</v>
      </c>
      <c r="H949" s="128">
        <f t="shared" si="31"/>
        <v>0</v>
      </c>
      <c r="I949" s="129">
        <v>0</v>
      </c>
    </row>
    <row r="950" spans="1:9">
      <c r="A950" s="126">
        <v>151</v>
      </c>
      <c r="B950" s="127">
        <f>PRRAS!C963</f>
        <v>949</v>
      </c>
      <c r="C950" s="127">
        <f>PRRAS!D963</f>
        <v>0</v>
      </c>
      <c r="D950" s="127">
        <f>PRRAS!E963</f>
        <v>0</v>
      </c>
      <c r="E950" s="127"/>
      <c r="F950" s="127"/>
      <c r="G950" s="128">
        <f t="shared" si="30"/>
        <v>0</v>
      </c>
      <c r="H950" s="128">
        <f t="shared" si="31"/>
        <v>0</v>
      </c>
      <c r="I950" s="129">
        <v>0</v>
      </c>
    </row>
    <row r="951" spans="1:9">
      <c r="A951" s="126">
        <v>151</v>
      </c>
      <c r="B951" s="127">
        <f>PRRAS!C964</f>
        <v>950</v>
      </c>
      <c r="C951" s="127">
        <f>PRRAS!D964</f>
        <v>0</v>
      </c>
      <c r="D951" s="127">
        <f>PRRAS!E964</f>
        <v>0</v>
      </c>
      <c r="E951" s="127"/>
      <c r="F951" s="127"/>
      <c r="G951" s="128">
        <f t="shared" si="30"/>
        <v>0</v>
      </c>
      <c r="H951" s="128">
        <f t="shared" si="31"/>
        <v>0</v>
      </c>
      <c r="I951" s="129">
        <v>0</v>
      </c>
    </row>
    <row r="952" spans="1:9">
      <c r="A952" s="126">
        <v>151</v>
      </c>
      <c r="B952" s="127">
        <f>PRRAS!C965</f>
        <v>951</v>
      </c>
      <c r="C952" s="127">
        <f>PRRAS!D965</f>
        <v>0</v>
      </c>
      <c r="D952" s="127">
        <f>PRRAS!E965</f>
        <v>0</v>
      </c>
      <c r="E952" s="127"/>
      <c r="F952" s="127"/>
      <c r="G952" s="128">
        <f t="shared" si="30"/>
        <v>0</v>
      </c>
      <c r="H952" s="128">
        <f t="shared" si="31"/>
        <v>0</v>
      </c>
      <c r="I952" s="129">
        <v>0</v>
      </c>
    </row>
    <row r="953" spans="1:9">
      <c r="A953" s="126">
        <v>151</v>
      </c>
      <c r="B953" s="127">
        <f>PRRAS!C966</f>
        <v>952</v>
      </c>
      <c r="C953" s="127">
        <f>PRRAS!D966</f>
        <v>0</v>
      </c>
      <c r="D953" s="127">
        <f>PRRAS!E966</f>
        <v>0</v>
      </c>
      <c r="E953" s="127"/>
      <c r="F953" s="127"/>
      <c r="G953" s="128">
        <f t="shared" si="30"/>
        <v>0</v>
      </c>
      <c r="H953" s="128">
        <f t="shared" si="31"/>
        <v>0</v>
      </c>
      <c r="I953" s="129">
        <v>0</v>
      </c>
    </row>
    <row r="954" spans="1:9">
      <c r="A954" s="126">
        <v>151</v>
      </c>
      <c r="B954" s="127">
        <f>PRRAS!C967</f>
        <v>953</v>
      </c>
      <c r="C954" s="127">
        <f>PRRAS!D967</f>
        <v>0</v>
      </c>
      <c r="D954" s="127">
        <f>PRRAS!E967</f>
        <v>0</v>
      </c>
      <c r="E954" s="127"/>
      <c r="F954" s="127"/>
      <c r="G954" s="128">
        <f t="shared" si="30"/>
        <v>0</v>
      </c>
      <c r="H954" s="128">
        <f t="shared" si="31"/>
        <v>0</v>
      </c>
      <c r="I954" s="129">
        <v>0</v>
      </c>
    </row>
    <row r="955" spans="1:9">
      <c r="A955" s="126">
        <v>151</v>
      </c>
      <c r="B955" s="127">
        <f>PRRAS!C968</f>
        <v>954</v>
      </c>
      <c r="C955" s="127">
        <f>PRRAS!D968</f>
        <v>0</v>
      </c>
      <c r="D955" s="127">
        <f>PRRAS!E968</f>
        <v>0</v>
      </c>
      <c r="E955" s="127"/>
      <c r="F955" s="127"/>
      <c r="G955" s="128">
        <f t="shared" si="30"/>
        <v>0</v>
      </c>
      <c r="H955" s="128">
        <f t="shared" si="31"/>
        <v>0</v>
      </c>
      <c r="I955" s="129">
        <v>0</v>
      </c>
    </row>
    <row r="956" spans="1:9">
      <c r="A956" s="126">
        <v>151</v>
      </c>
      <c r="B956" s="127">
        <f>PRRAS!C969</f>
        <v>955</v>
      </c>
      <c r="C956" s="127">
        <f>PRRAS!D969</f>
        <v>0</v>
      </c>
      <c r="D956" s="127">
        <f>PRRAS!E969</f>
        <v>0</v>
      </c>
      <c r="E956" s="127"/>
      <c r="F956" s="127"/>
      <c r="G956" s="128">
        <f t="shared" si="30"/>
        <v>0</v>
      </c>
      <c r="H956" s="128">
        <f t="shared" si="31"/>
        <v>0</v>
      </c>
      <c r="I956" s="129">
        <v>0</v>
      </c>
    </row>
    <row r="957" spans="1:9">
      <c r="A957" s="126">
        <v>151</v>
      </c>
      <c r="B957" s="127">
        <f>PRRAS!C970</f>
        <v>956</v>
      </c>
      <c r="C957" s="127">
        <f>PRRAS!D970</f>
        <v>0</v>
      </c>
      <c r="D957" s="127">
        <f>PRRAS!E970</f>
        <v>0</v>
      </c>
      <c r="E957" s="127"/>
      <c r="F957" s="127"/>
      <c r="G957" s="128">
        <f t="shared" si="30"/>
        <v>0</v>
      </c>
      <c r="H957" s="128">
        <f t="shared" si="31"/>
        <v>0</v>
      </c>
      <c r="I957" s="129">
        <v>0</v>
      </c>
    </row>
    <row r="958" spans="1:9">
      <c r="A958" s="126">
        <v>151</v>
      </c>
      <c r="B958" s="127">
        <f>PRRAS!C971</f>
        <v>957</v>
      </c>
      <c r="C958" s="127">
        <f>PRRAS!D971</f>
        <v>0</v>
      </c>
      <c r="D958" s="127">
        <f>PRRAS!E971</f>
        <v>0</v>
      </c>
      <c r="E958" s="127"/>
      <c r="F958" s="127"/>
      <c r="G958" s="128">
        <f t="shared" si="30"/>
        <v>0</v>
      </c>
      <c r="H958" s="128">
        <f t="shared" si="31"/>
        <v>0</v>
      </c>
      <c r="I958" s="129">
        <v>0</v>
      </c>
    </row>
    <row r="959" spans="1:9">
      <c r="A959" s="126">
        <v>151</v>
      </c>
      <c r="B959" s="127">
        <f>PRRAS!C972</f>
        <v>958</v>
      </c>
      <c r="C959" s="127">
        <f>PRRAS!D972</f>
        <v>76588</v>
      </c>
      <c r="D959" s="127">
        <f>PRRAS!E972</f>
        <v>80418</v>
      </c>
      <c r="E959" s="127"/>
      <c r="F959" s="127"/>
      <c r="G959" s="128">
        <f t="shared" si="30"/>
        <v>227452.19199999998</v>
      </c>
      <c r="H959" s="128">
        <f t="shared" si="31"/>
        <v>0</v>
      </c>
      <c r="I959" s="129">
        <v>0</v>
      </c>
    </row>
    <row r="960" spans="1:9">
      <c r="A960" s="126">
        <v>151</v>
      </c>
      <c r="B960" s="127">
        <f>PRRAS!C976</f>
        <v>959</v>
      </c>
      <c r="C960" s="127">
        <f>PRRAS!D976</f>
        <v>0</v>
      </c>
      <c r="D960" s="127">
        <f>PRRAS!E976</f>
        <v>0</v>
      </c>
      <c r="E960" s="127"/>
      <c r="F960" s="127"/>
      <c r="G960" s="128">
        <f t="shared" si="30"/>
        <v>0</v>
      </c>
      <c r="H960" s="128">
        <f t="shared" si="31"/>
        <v>0</v>
      </c>
      <c r="I960" s="129">
        <v>0</v>
      </c>
    </row>
    <row r="961" spans="1:9">
      <c r="A961" s="126">
        <v>151</v>
      </c>
      <c r="B961" s="127">
        <f>PRRAS!C977</f>
        <v>960</v>
      </c>
      <c r="C961" s="127">
        <f>PRRAS!D977</f>
        <v>0</v>
      </c>
      <c r="D961" s="127">
        <f>PRRAS!E977</f>
        <v>0</v>
      </c>
      <c r="E961" s="127"/>
      <c r="F961" s="127"/>
      <c r="G961" s="128">
        <f t="shared" si="30"/>
        <v>0</v>
      </c>
      <c r="H961" s="128">
        <f t="shared" si="31"/>
        <v>0</v>
      </c>
      <c r="I961" s="129">
        <v>0</v>
      </c>
    </row>
    <row r="962" spans="1:9">
      <c r="A962" s="126">
        <v>151</v>
      </c>
      <c r="B962" s="127">
        <f>PRRAS!C978</f>
        <v>961</v>
      </c>
      <c r="C962" s="127">
        <f>PRRAS!D978</f>
        <v>0</v>
      </c>
      <c r="D962" s="127">
        <f>PRRAS!E978</f>
        <v>0</v>
      </c>
      <c r="E962" s="127"/>
      <c r="F962" s="127"/>
      <c r="G962" s="128">
        <f t="shared" si="30"/>
        <v>0</v>
      </c>
      <c r="H962" s="128">
        <f t="shared" si="31"/>
        <v>0</v>
      </c>
      <c r="I962" s="129">
        <v>0</v>
      </c>
    </row>
    <row r="963" spans="1:9">
      <c r="A963" s="126">
        <v>151</v>
      </c>
      <c r="B963" s="127">
        <f>PRRAS!C979</f>
        <v>962</v>
      </c>
      <c r="C963" s="127">
        <f>PRRAS!D979</f>
        <v>0</v>
      </c>
      <c r="D963" s="127">
        <f>PRRAS!E979</f>
        <v>0</v>
      </c>
      <c r="E963" s="127"/>
      <c r="F963" s="127"/>
      <c r="G963" s="128">
        <f t="shared" si="30"/>
        <v>0</v>
      </c>
      <c r="H963" s="128">
        <f t="shared" si="31"/>
        <v>0</v>
      </c>
      <c r="I963" s="129">
        <v>0</v>
      </c>
    </row>
    <row r="964" spans="1:9">
      <c r="A964" s="126">
        <v>151</v>
      </c>
      <c r="B964" s="127">
        <f>PRRAS!C980</f>
        <v>963</v>
      </c>
      <c r="C964" s="127">
        <f>PRRAS!D980</f>
        <v>0</v>
      </c>
      <c r="D964" s="127">
        <f>PRRAS!E980</f>
        <v>0</v>
      </c>
      <c r="E964" s="127"/>
      <c r="F964" s="127"/>
      <c r="G964" s="128">
        <f t="shared" si="30"/>
        <v>0</v>
      </c>
      <c r="H964" s="128">
        <f t="shared" si="31"/>
        <v>0</v>
      </c>
      <c r="I964" s="129">
        <v>0</v>
      </c>
    </row>
    <row r="965" spans="1:9">
      <c r="A965" s="126">
        <v>151</v>
      </c>
      <c r="B965" s="127">
        <f>PRRAS!C981</f>
        <v>964</v>
      </c>
      <c r="C965" s="127">
        <f>PRRAS!D981</f>
        <v>0</v>
      </c>
      <c r="D965" s="127">
        <f>PRRAS!E981</f>
        <v>0</v>
      </c>
      <c r="E965" s="127"/>
      <c r="F965" s="127"/>
      <c r="G965" s="128">
        <f t="shared" si="30"/>
        <v>0</v>
      </c>
      <c r="H965" s="128">
        <f t="shared" si="31"/>
        <v>0</v>
      </c>
      <c r="I965" s="129">
        <v>0</v>
      </c>
    </row>
    <row r="966" spans="1:9">
      <c r="A966" s="126">
        <v>151</v>
      </c>
      <c r="B966" s="127">
        <f>PRRAS!C982</f>
        <v>965</v>
      </c>
      <c r="C966" s="127">
        <f>PRRAS!D982</f>
        <v>0</v>
      </c>
      <c r="D966" s="127">
        <f>PRRAS!E982</f>
        <v>0</v>
      </c>
      <c r="E966" s="127"/>
      <c r="F966" s="127"/>
      <c r="G966" s="128">
        <f t="shared" si="30"/>
        <v>0</v>
      </c>
      <c r="H966" s="128">
        <f t="shared" si="31"/>
        <v>0</v>
      </c>
      <c r="I966" s="129">
        <v>0</v>
      </c>
    </row>
    <row r="967" spans="1:9">
      <c r="A967" s="126">
        <v>151</v>
      </c>
      <c r="B967" s="127">
        <f>PRRAS!C983</f>
        <v>966</v>
      </c>
      <c r="C967" s="127">
        <f>PRRAS!D983</f>
        <v>0</v>
      </c>
      <c r="D967" s="127">
        <f>PRRAS!E983</f>
        <v>0</v>
      </c>
      <c r="E967" s="127"/>
      <c r="F967" s="127"/>
      <c r="G967" s="128">
        <f t="shared" si="30"/>
        <v>0</v>
      </c>
      <c r="H967" s="128">
        <f t="shared" si="31"/>
        <v>0</v>
      </c>
      <c r="I967" s="129">
        <v>0</v>
      </c>
    </row>
    <row r="968" spans="1:9">
      <c r="A968" s="126">
        <v>151</v>
      </c>
      <c r="B968" s="127">
        <f>PRRAS!C984</f>
        <v>967</v>
      </c>
      <c r="C968" s="127">
        <f>PRRAS!D984</f>
        <v>0</v>
      </c>
      <c r="D968" s="127">
        <f>PRRAS!E984</f>
        <v>0</v>
      </c>
      <c r="E968" s="127"/>
      <c r="F968" s="127"/>
      <c r="G968" s="128">
        <f t="shared" si="30"/>
        <v>0</v>
      </c>
      <c r="H968" s="128">
        <f t="shared" si="31"/>
        <v>0</v>
      </c>
      <c r="I968" s="129">
        <v>0</v>
      </c>
    </row>
    <row r="969" spans="1:9">
      <c r="A969" s="126">
        <v>151</v>
      </c>
      <c r="B969" s="127">
        <f>PRRAS!C985</f>
        <v>968</v>
      </c>
      <c r="C969" s="127">
        <f>PRRAS!D985</f>
        <v>0</v>
      </c>
      <c r="D969" s="127">
        <f>PRRAS!E985</f>
        <v>0</v>
      </c>
      <c r="E969" s="127"/>
      <c r="F969" s="127"/>
      <c r="G969" s="128">
        <f t="shared" si="30"/>
        <v>0</v>
      </c>
      <c r="H969" s="128">
        <f t="shared" si="31"/>
        <v>0</v>
      </c>
      <c r="I969" s="129">
        <v>0</v>
      </c>
    </row>
    <row r="970" spans="1:9">
      <c r="A970" s="126">
        <v>151</v>
      </c>
      <c r="B970" s="127">
        <f>PRRAS!C986</f>
        <v>969</v>
      </c>
      <c r="C970" s="127">
        <f>PRRAS!D986</f>
        <v>0</v>
      </c>
      <c r="D970" s="127">
        <f>PRRAS!E986</f>
        <v>0</v>
      </c>
      <c r="E970" s="127"/>
      <c r="F970" s="127"/>
      <c r="G970" s="128">
        <f t="shared" si="30"/>
        <v>0</v>
      </c>
      <c r="H970" s="128">
        <f t="shared" si="31"/>
        <v>0</v>
      </c>
      <c r="I970" s="129">
        <v>0</v>
      </c>
    </row>
    <row r="971" spans="1:9">
      <c r="A971" s="126">
        <v>151</v>
      </c>
      <c r="B971" s="127">
        <f>PRRAS!C987</f>
        <v>970</v>
      </c>
      <c r="C971" s="127">
        <f>PRRAS!D987</f>
        <v>0</v>
      </c>
      <c r="D971" s="127">
        <f>PRRAS!E987</f>
        <v>0</v>
      </c>
      <c r="E971" s="127"/>
      <c r="F971" s="127"/>
      <c r="G971" s="128">
        <f t="shared" si="30"/>
        <v>0</v>
      </c>
      <c r="H971" s="128">
        <f t="shared" si="31"/>
        <v>0</v>
      </c>
      <c r="I971" s="129">
        <v>0</v>
      </c>
    </row>
    <row r="972" spans="1:9">
      <c r="A972" s="126">
        <v>151</v>
      </c>
      <c r="B972" s="127">
        <f>PRRAS!C988</f>
        <v>971</v>
      </c>
      <c r="C972" s="127">
        <f>PRRAS!D988</f>
        <v>0</v>
      </c>
      <c r="D972" s="127">
        <f>PRRAS!E988</f>
        <v>0</v>
      </c>
      <c r="E972" s="127"/>
      <c r="F972" s="127"/>
      <c r="G972" s="128">
        <f t="shared" si="30"/>
        <v>0</v>
      </c>
      <c r="H972" s="128">
        <f t="shared" si="31"/>
        <v>0</v>
      </c>
      <c r="I972" s="129">
        <v>0</v>
      </c>
    </row>
    <row r="973" spans="1:9">
      <c r="A973" s="126">
        <v>151</v>
      </c>
      <c r="B973" s="127">
        <f>PRRAS!C989</f>
        <v>972</v>
      </c>
      <c r="C973" s="127">
        <f>PRRAS!D989</f>
        <v>0</v>
      </c>
      <c r="D973" s="127">
        <f>PRRAS!E989</f>
        <v>0</v>
      </c>
      <c r="E973" s="127"/>
      <c r="F973" s="127"/>
      <c r="G973" s="128">
        <f t="shared" ref="G973:G996" si="32">(B973/1000)*(C973*1+D973*2)</f>
        <v>0</v>
      </c>
      <c r="H973" s="128">
        <f t="shared" ref="H973:H996" si="33">ABS(C973-ROUND(C973,0))+ABS(D973-ROUND(D973,0))</f>
        <v>0</v>
      </c>
      <c r="I973" s="129">
        <v>0</v>
      </c>
    </row>
    <row r="974" spans="1:9">
      <c r="A974" s="126">
        <v>151</v>
      </c>
      <c r="B974" s="127">
        <f>PRRAS!C990</f>
        <v>973</v>
      </c>
      <c r="C974" s="127">
        <f>PRRAS!D990</f>
        <v>0</v>
      </c>
      <c r="D974" s="127">
        <f>PRRAS!E990</f>
        <v>0</v>
      </c>
      <c r="E974" s="127"/>
      <c r="F974" s="127"/>
      <c r="G974" s="128">
        <f t="shared" si="32"/>
        <v>0</v>
      </c>
      <c r="H974" s="128">
        <f t="shared" si="33"/>
        <v>0</v>
      </c>
      <c r="I974" s="129">
        <v>0</v>
      </c>
    </row>
    <row r="975" spans="1:9">
      <c r="A975" s="126">
        <v>151</v>
      </c>
      <c r="B975" s="127">
        <f>PRRAS!C991</f>
        <v>974</v>
      </c>
      <c r="C975" s="127">
        <f>PRRAS!D991</f>
        <v>0</v>
      </c>
      <c r="D975" s="127">
        <f>PRRAS!E991</f>
        <v>0</v>
      </c>
      <c r="E975" s="127"/>
      <c r="F975" s="127"/>
      <c r="G975" s="128">
        <f t="shared" si="32"/>
        <v>0</v>
      </c>
      <c r="H975" s="128">
        <f t="shared" si="33"/>
        <v>0</v>
      </c>
      <c r="I975" s="129">
        <v>0</v>
      </c>
    </row>
    <row r="976" spans="1:9">
      <c r="A976" s="126">
        <v>151</v>
      </c>
      <c r="B976" s="127">
        <f>PRRAS!C992</f>
        <v>975</v>
      </c>
      <c r="C976" s="127">
        <f>PRRAS!D992</f>
        <v>0</v>
      </c>
      <c r="D976" s="127">
        <f>PRRAS!E992</f>
        <v>0</v>
      </c>
      <c r="E976" s="127"/>
      <c r="F976" s="127"/>
      <c r="G976" s="128">
        <f t="shared" si="32"/>
        <v>0</v>
      </c>
      <c r="H976" s="128">
        <f t="shared" si="33"/>
        <v>0</v>
      </c>
      <c r="I976" s="129">
        <v>0</v>
      </c>
    </row>
    <row r="977" spans="1:9">
      <c r="A977" s="126">
        <v>151</v>
      </c>
      <c r="B977" s="127">
        <f>PRRAS!C993</f>
        <v>976</v>
      </c>
      <c r="C977" s="127">
        <f>PRRAS!D993</f>
        <v>0</v>
      </c>
      <c r="D977" s="127">
        <f>PRRAS!E993</f>
        <v>0</v>
      </c>
      <c r="E977" s="127"/>
      <c r="F977" s="127"/>
      <c r="G977" s="128">
        <f t="shared" si="32"/>
        <v>0</v>
      </c>
      <c r="H977" s="128">
        <f t="shared" si="33"/>
        <v>0</v>
      </c>
      <c r="I977" s="129">
        <v>0</v>
      </c>
    </row>
    <row r="978" spans="1:9">
      <c r="A978" s="126">
        <v>151</v>
      </c>
      <c r="B978" s="127">
        <f>PRRAS!C994</f>
        <v>977</v>
      </c>
      <c r="C978" s="127">
        <f>PRRAS!D994</f>
        <v>0</v>
      </c>
      <c r="D978" s="127">
        <f>PRRAS!E994</f>
        <v>0</v>
      </c>
      <c r="E978" s="127"/>
      <c r="F978" s="127"/>
      <c r="G978" s="128">
        <f t="shared" si="32"/>
        <v>0</v>
      </c>
      <c r="H978" s="128">
        <f t="shared" si="33"/>
        <v>0</v>
      </c>
      <c r="I978" s="129">
        <v>0</v>
      </c>
    </row>
    <row r="979" spans="1:9">
      <c r="A979" s="126">
        <v>151</v>
      </c>
      <c r="B979" s="127">
        <f>PRRAS!C995</f>
        <v>978</v>
      </c>
      <c r="C979" s="127">
        <f>PRRAS!D995</f>
        <v>0</v>
      </c>
      <c r="D979" s="127">
        <f>PRRAS!E995</f>
        <v>0</v>
      </c>
      <c r="E979" s="127"/>
      <c r="F979" s="127"/>
      <c r="G979" s="128">
        <f t="shared" si="32"/>
        <v>0</v>
      </c>
      <c r="H979" s="128">
        <f t="shared" si="33"/>
        <v>0</v>
      </c>
      <c r="I979" s="129">
        <v>0</v>
      </c>
    </row>
    <row r="980" spans="1:9">
      <c r="A980" s="126">
        <v>151</v>
      </c>
      <c r="B980" s="127">
        <f>PRRAS!C996</f>
        <v>979</v>
      </c>
      <c r="C980" s="127">
        <f>PRRAS!D996</f>
        <v>0</v>
      </c>
      <c r="D980" s="127">
        <f>PRRAS!E996</f>
        <v>0</v>
      </c>
      <c r="E980" s="127"/>
      <c r="F980" s="127"/>
      <c r="G980" s="128">
        <f t="shared" si="32"/>
        <v>0</v>
      </c>
      <c r="H980" s="128">
        <f t="shared" si="33"/>
        <v>0</v>
      </c>
      <c r="I980" s="129">
        <v>0</v>
      </c>
    </row>
    <row r="981" spans="1:9">
      <c r="A981" s="126">
        <v>151</v>
      </c>
      <c r="B981" s="127">
        <f>PRRAS!C997</f>
        <v>980</v>
      </c>
      <c r="C981" s="127">
        <f>PRRAS!D997</f>
        <v>0</v>
      </c>
      <c r="D981" s="127">
        <f>PRRAS!E997</f>
        <v>0</v>
      </c>
      <c r="E981" s="127"/>
      <c r="F981" s="127"/>
      <c r="G981" s="128">
        <f t="shared" si="32"/>
        <v>0</v>
      </c>
      <c r="H981" s="128">
        <f t="shared" si="33"/>
        <v>0</v>
      </c>
      <c r="I981" s="129">
        <v>0</v>
      </c>
    </row>
    <row r="982" spans="1:9">
      <c r="A982" s="126">
        <v>151</v>
      </c>
      <c r="B982" s="127">
        <f>PRRAS!C998</f>
        <v>981</v>
      </c>
      <c r="C982" s="127">
        <f>PRRAS!D998</f>
        <v>0</v>
      </c>
      <c r="D982" s="127">
        <f>PRRAS!E998</f>
        <v>0</v>
      </c>
      <c r="E982" s="127"/>
      <c r="F982" s="127"/>
      <c r="G982" s="128">
        <f t="shared" si="32"/>
        <v>0</v>
      </c>
      <c r="H982" s="128">
        <f t="shared" si="33"/>
        <v>0</v>
      </c>
      <c r="I982" s="129">
        <v>0</v>
      </c>
    </row>
    <row r="983" spans="1:9">
      <c r="A983" s="126">
        <v>151</v>
      </c>
      <c r="B983" s="127">
        <f>PRRAS!C999</f>
        <v>982</v>
      </c>
      <c r="C983" s="127">
        <f>PRRAS!D999</f>
        <v>0</v>
      </c>
      <c r="D983" s="127">
        <f>PRRAS!E999</f>
        <v>0</v>
      </c>
      <c r="E983" s="127"/>
      <c r="F983" s="127"/>
      <c r="G983" s="128">
        <f t="shared" si="32"/>
        <v>0</v>
      </c>
      <c r="H983" s="128">
        <f t="shared" si="33"/>
        <v>0</v>
      </c>
      <c r="I983" s="129">
        <v>0</v>
      </c>
    </row>
    <row r="984" spans="1:9">
      <c r="A984" s="126">
        <v>151</v>
      </c>
      <c r="B984" s="127">
        <f>PRRAS!C1000</f>
        <v>983</v>
      </c>
      <c r="C984" s="127">
        <f>PRRAS!D1000</f>
        <v>0</v>
      </c>
      <c r="D984" s="127">
        <f>PRRAS!E1000</f>
        <v>0</v>
      </c>
      <c r="E984" s="127"/>
      <c r="F984" s="127"/>
      <c r="G984" s="128">
        <f t="shared" si="32"/>
        <v>0</v>
      </c>
      <c r="H984" s="128">
        <f t="shared" si="33"/>
        <v>0</v>
      </c>
      <c r="I984" s="129">
        <v>0</v>
      </c>
    </row>
    <row r="985" spans="1:9">
      <c r="A985" s="126">
        <v>151</v>
      </c>
      <c r="B985" s="127">
        <f>PRRAS!C1001</f>
        <v>984</v>
      </c>
      <c r="C985" s="127">
        <f>PRRAS!D1001</f>
        <v>0</v>
      </c>
      <c r="D985" s="127">
        <f>PRRAS!E1001</f>
        <v>0</v>
      </c>
      <c r="E985" s="127"/>
      <c r="F985" s="127"/>
      <c r="G985" s="128">
        <f t="shared" si="32"/>
        <v>0</v>
      </c>
      <c r="H985" s="128">
        <f t="shared" si="33"/>
        <v>0</v>
      </c>
      <c r="I985" s="129">
        <v>0</v>
      </c>
    </row>
    <row r="986" spans="1:9">
      <c r="A986" s="126">
        <v>151</v>
      </c>
      <c r="B986" s="127">
        <f>PRRAS!C1002</f>
        <v>985</v>
      </c>
      <c r="C986" s="127">
        <f>PRRAS!D1002</f>
        <v>0</v>
      </c>
      <c r="D986" s="127">
        <f>PRRAS!E1002</f>
        <v>0</v>
      </c>
      <c r="E986" s="127"/>
      <c r="F986" s="127"/>
      <c r="G986" s="128">
        <f t="shared" si="32"/>
        <v>0</v>
      </c>
      <c r="H986" s="128">
        <f t="shared" si="33"/>
        <v>0</v>
      </c>
      <c r="I986" s="129">
        <v>0</v>
      </c>
    </row>
    <row r="987" spans="1:9">
      <c r="A987" s="126">
        <v>151</v>
      </c>
      <c r="B987" s="127">
        <f>PRRAS!C1003</f>
        <v>986</v>
      </c>
      <c r="C987" s="127">
        <f>PRRAS!D1003</f>
        <v>0</v>
      </c>
      <c r="D987" s="127">
        <f>PRRAS!E1003</f>
        <v>0</v>
      </c>
      <c r="E987" s="127"/>
      <c r="F987" s="127"/>
      <c r="G987" s="128">
        <f t="shared" si="32"/>
        <v>0</v>
      </c>
      <c r="H987" s="128">
        <f t="shared" si="33"/>
        <v>0</v>
      </c>
      <c r="I987" s="129">
        <v>0</v>
      </c>
    </row>
    <row r="988" spans="1:9">
      <c r="A988" s="126">
        <v>151</v>
      </c>
      <c r="B988" s="127">
        <f>PRRAS!C1004</f>
        <v>987</v>
      </c>
      <c r="C988" s="127">
        <f>PRRAS!D1004</f>
        <v>0</v>
      </c>
      <c r="D988" s="127">
        <f>PRRAS!E1004</f>
        <v>0</v>
      </c>
      <c r="E988" s="127"/>
      <c r="F988" s="127"/>
      <c r="G988" s="128">
        <f t="shared" si="32"/>
        <v>0</v>
      </c>
      <c r="H988" s="128">
        <f t="shared" si="33"/>
        <v>0</v>
      </c>
      <c r="I988" s="129">
        <v>0</v>
      </c>
    </row>
    <row r="989" spans="1:9">
      <c r="A989" s="126">
        <v>151</v>
      </c>
      <c r="B989" s="127">
        <f>PRRAS!C1005</f>
        <v>988</v>
      </c>
      <c r="C989" s="127">
        <f>PRRAS!D1005</f>
        <v>0</v>
      </c>
      <c r="D989" s="127">
        <f>PRRAS!E1005</f>
        <v>0</v>
      </c>
      <c r="E989" s="127"/>
      <c r="F989" s="127"/>
      <c r="G989" s="128">
        <f t="shared" si="32"/>
        <v>0</v>
      </c>
      <c r="H989" s="128">
        <f t="shared" si="33"/>
        <v>0</v>
      </c>
      <c r="I989" s="129">
        <v>0</v>
      </c>
    </row>
    <row r="990" spans="1:9">
      <c r="A990" s="126">
        <v>151</v>
      </c>
      <c r="B990" s="127">
        <f>PRRAS!C1006</f>
        <v>989</v>
      </c>
      <c r="C990" s="127">
        <f>PRRAS!D1006</f>
        <v>0</v>
      </c>
      <c r="D990" s="127">
        <f>PRRAS!E1006</f>
        <v>0</v>
      </c>
      <c r="E990" s="127"/>
      <c r="F990" s="127"/>
      <c r="G990" s="128">
        <f t="shared" si="32"/>
        <v>0</v>
      </c>
      <c r="H990" s="128">
        <f t="shared" si="33"/>
        <v>0</v>
      </c>
      <c r="I990" s="129">
        <v>0</v>
      </c>
    </row>
    <row r="991" spans="1:9">
      <c r="A991" s="126">
        <v>151</v>
      </c>
      <c r="B991" s="127">
        <f>PRRAS!C1007</f>
        <v>990</v>
      </c>
      <c r="C991" s="127">
        <f>PRRAS!D1007</f>
        <v>0</v>
      </c>
      <c r="D991" s="127">
        <f>PRRAS!E1007</f>
        <v>0</v>
      </c>
      <c r="E991" s="127"/>
      <c r="F991" s="127"/>
      <c r="G991" s="128">
        <f t="shared" si="32"/>
        <v>0</v>
      </c>
      <c r="H991" s="128">
        <f t="shared" si="33"/>
        <v>0</v>
      </c>
      <c r="I991" s="129">
        <v>0</v>
      </c>
    </row>
    <row r="992" spans="1:9">
      <c r="A992" s="126">
        <v>151</v>
      </c>
      <c r="B992" s="127">
        <f>PRRAS!C1008</f>
        <v>991</v>
      </c>
      <c r="C992" s="127">
        <f>PRRAS!D1008</f>
        <v>0</v>
      </c>
      <c r="D992" s="127">
        <f>PRRAS!E1008</f>
        <v>0</v>
      </c>
      <c r="E992" s="127"/>
      <c r="F992" s="127"/>
      <c r="G992" s="128">
        <f t="shared" si="32"/>
        <v>0</v>
      </c>
      <c r="H992" s="128">
        <f t="shared" si="33"/>
        <v>0</v>
      </c>
      <c r="I992" s="129">
        <v>0</v>
      </c>
    </row>
    <row r="993" spans="1:9">
      <c r="A993" s="126">
        <v>151</v>
      </c>
      <c r="B993" s="127">
        <f>PRRAS!C1009</f>
        <v>992</v>
      </c>
      <c r="C993" s="127">
        <f>PRRAS!D1009</f>
        <v>0</v>
      </c>
      <c r="D993" s="127">
        <f>PRRAS!E1009</f>
        <v>0</v>
      </c>
      <c r="E993" s="127"/>
      <c r="F993" s="127"/>
      <c r="G993" s="128">
        <f t="shared" si="32"/>
        <v>0</v>
      </c>
      <c r="H993" s="128">
        <f t="shared" si="33"/>
        <v>0</v>
      </c>
      <c r="I993" s="129">
        <v>0</v>
      </c>
    </row>
    <row r="994" spans="1:9">
      <c r="A994" s="126">
        <v>151</v>
      </c>
      <c r="B994" s="127">
        <f>PRRAS!C1010</f>
        <v>993</v>
      </c>
      <c r="C994" s="127">
        <f>PRRAS!D1010</f>
        <v>0</v>
      </c>
      <c r="D994" s="127">
        <f>PRRAS!E1010</f>
        <v>0</v>
      </c>
      <c r="E994" s="127"/>
      <c r="F994" s="127"/>
      <c r="G994" s="128">
        <f t="shared" si="32"/>
        <v>0</v>
      </c>
      <c r="H994" s="128">
        <f t="shared" si="33"/>
        <v>0</v>
      </c>
      <c r="I994" s="129">
        <v>0</v>
      </c>
    </row>
    <row r="995" spans="1:9">
      <c r="A995" s="126">
        <v>151</v>
      </c>
      <c r="B995" s="127">
        <f>PRRAS!C1011</f>
        <v>994</v>
      </c>
      <c r="C995" s="127">
        <f>PRRAS!D1011</f>
        <v>0</v>
      </c>
      <c r="D995" s="127">
        <f>PRRAS!E1011</f>
        <v>0</v>
      </c>
      <c r="E995" s="127"/>
      <c r="F995" s="127"/>
      <c r="G995" s="128">
        <f t="shared" si="32"/>
        <v>0</v>
      </c>
      <c r="H995" s="128">
        <f t="shared" si="33"/>
        <v>0</v>
      </c>
      <c r="I995" s="129">
        <v>0</v>
      </c>
    </row>
    <row r="996" spans="1:9">
      <c r="A996" s="126">
        <v>151</v>
      </c>
      <c r="B996" s="127">
        <f>PRRAS!C1012</f>
        <v>995</v>
      </c>
      <c r="C996" s="127">
        <f>PRRAS!D1012</f>
        <v>0</v>
      </c>
      <c r="D996" s="127">
        <f>PRRAS!E1012</f>
        <v>0</v>
      </c>
      <c r="E996" s="127"/>
      <c r="F996" s="127"/>
      <c r="G996" s="128">
        <f t="shared" si="32"/>
        <v>0</v>
      </c>
      <c r="H996" s="128">
        <f t="shared" si="33"/>
        <v>0</v>
      </c>
      <c r="I996" s="129">
        <v>0</v>
      </c>
    </row>
    <row r="997" spans="1:9">
      <c r="A997" s="135">
        <v>151</v>
      </c>
      <c r="B997" s="136">
        <f>PRRAS!C1013</f>
        <v>996</v>
      </c>
      <c r="C997" s="136">
        <f>PRRAS!D1013</f>
        <v>0</v>
      </c>
      <c r="D997" s="136">
        <f>PRRAS!E1013</f>
        <v>0</v>
      </c>
      <c r="E997" s="136"/>
      <c r="F997" s="136"/>
      <c r="G997" s="137">
        <f>(B997/1000)*(C997*1+D997*2)</f>
        <v>0</v>
      </c>
      <c r="H997" s="137">
        <f>ABS(C997-ROUND(C997,0))+ABS(D997-ROUND(D997,0))</f>
        <v>0</v>
      </c>
      <c r="I997" s="138">
        <v>0</v>
      </c>
    </row>
    <row r="998" spans="1:9">
      <c r="A998" s="131">
        <v>152</v>
      </c>
      <c r="B998" s="132">
        <f>Bil!C12</f>
        <v>1</v>
      </c>
      <c r="C998" s="132">
        <f>Bil!D12</f>
        <v>0</v>
      </c>
      <c r="D998" s="132">
        <f>Bil!E12</f>
        <v>0</v>
      </c>
      <c r="E998" s="132"/>
      <c r="F998" s="132"/>
      <c r="G998" s="133">
        <f>B998/1000*C998+B998/500*D998</f>
        <v>0</v>
      </c>
      <c r="H998" s="133">
        <f>ABS(C998-ROUND(C998,0))+ABS(D998-ROUND(D998,0))</f>
        <v>0</v>
      </c>
      <c r="I998" s="134"/>
    </row>
    <row r="999" spans="1:9">
      <c r="A999" s="126">
        <v>152</v>
      </c>
      <c r="B999" s="127">
        <f>Bil!C13</f>
        <v>2</v>
      </c>
      <c r="C999" s="127">
        <f>Bil!D13</f>
        <v>0</v>
      </c>
      <c r="D999" s="127">
        <f>Bil!E13</f>
        <v>0</v>
      </c>
      <c r="E999" s="127"/>
      <c r="F999" s="127"/>
      <c r="G999" s="128">
        <f>B999/1000*C999+B999/500*D999</f>
        <v>0</v>
      </c>
      <c r="H999" s="128">
        <f>ABS(C999-ROUND(C999,0))+ABS(D999-ROUND(D999,0))</f>
        <v>0</v>
      </c>
      <c r="I999" s="129"/>
    </row>
    <row r="1000" spans="1:9">
      <c r="A1000" s="126">
        <v>152</v>
      </c>
      <c r="B1000" s="127">
        <f>Bil!C14</f>
        <v>3</v>
      </c>
      <c r="C1000" s="127">
        <f>Bil!D14</f>
        <v>0</v>
      </c>
      <c r="D1000" s="127">
        <f>Bil!E14</f>
        <v>0</v>
      </c>
      <c r="E1000" s="127"/>
      <c r="F1000" s="127"/>
      <c r="G1000" s="128">
        <f>B1000/1000*C1000+B1000/500*D1000</f>
        <v>0</v>
      </c>
      <c r="H1000" s="128">
        <f>ABS(C1000-ROUND(C1000,0))+ABS(D1000-ROUND(D1000,0))</f>
        <v>0</v>
      </c>
      <c r="I1000" s="129"/>
    </row>
    <row r="1001" spans="1:9">
      <c r="A1001" s="126">
        <v>152</v>
      </c>
      <c r="B1001" s="127">
        <f>Bil!C15</f>
        <v>4</v>
      </c>
      <c r="C1001" s="127">
        <f>Bil!D15</f>
        <v>0</v>
      </c>
      <c r="D1001" s="127">
        <f>Bil!E15</f>
        <v>0</v>
      </c>
      <c r="E1001" s="127"/>
      <c r="F1001" s="127"/>
      <c r="G1001" s="128">
        <f t="shared" ref="G1001:G1064" si="34">B1001/1000*C1001+B1001/500*D1001</f>
        <v>0</v>
      </c>
      <c r="H1001" s="128">
        <f t="shared" ref="H1001:H1064" si="35">ABS(C1001-ROUND(C1001,0))+ABS(D1001-ROUND(D1001,0))</f>
        <v>0</v>
      </c>
      <c r="I1001" s="129"/>
    </row>
    <row r="1002" spans="1:9">
      <c r="A1002" s="126">
        <v>152</v>
      </c>
      <c r="B1002" s="127">
        <f>Bil!C16</f>
        <v>5</v>
      </c>
      <c r="C1002" s="127">
        <f>Bil!D16</f>
        <v>0</v>
      </c>
      <c r="D1002" s="127">
        <f>Bil!E16</f>
        <v>0</v>
      </c>
      <c r="E1002" s="127"/>
      <c r="F1002" s="127"/>
      <c r="G1002" s="128">
        <f t="shared" si="34"/>
        <v>0</v>
      </c>
      <c r="H1002" s="128">
        <f t="shared" si="35"/>
        <v>0</v>
      </c>
      <c r="I1002" s="129"/>
    </row>
    <row r="1003" spans="1:9">
      <c r="A1003" s="126">
        <v>152</v>
      </c>
      <c r="B1003" s="127">
        <f>Bil!C17</f>
        <v>6</v>
      </c>
      <c r="C1003" s="127">
        <f>Bil!D17</f>
        <v>0</v>
      </c>
      <c r="D1003" s="127">
        <f>Bil!E17</f>
        <v>0</v>
      </c>
      <c r="E1003" s="127"/>
      <c r="F1003" s="127"/>
      <c r="G1003" s="128">
        <f t="shared" si="34"/>
        <v>0</v>
      </c>
      <c r="H1003" s="128">
        <f t="shared" si="35"/>
        <v>0</v>
      </c>
      <c r="I1003" s="129"/>
    </row>
    <row r="1004" spans="1:9">
      <c r="A1004" s="126">
        <v>152</v>
      </c>
      <c r="B1004" s="127">
        <f>Bil!C18</f>
        <v>7</v>
      </c>
      <c r="C1004" s="127">
        <f>Bil!D18</f>
        <v>0</v>
      </c>
      <c r="D1004" s="127">
        <f>Bil!E18</f>
        <v>0</v>
      </c>
      <c r="E1004" s="127"/>
      <c r="F1004" s="127"/>
      <c r="G1004" s="128">
        <f t="shared" si="34"/>
        <v>0</v>
      </c>
      <c r="H1004" s="128">
        <f t="shared" si="35"/>
        <v>0</v>
      </c>
      <c r="I1004" s="129"/>
    </row>
    <row r="1005" spans="1:9">
      <c r="A1005" s="126">
        <v>152</v>
      </c>
      <c r="B1005" s="127">
        <f>Bil!C19</f>
        <v>8</v>
      </c>
      <c r="C1005" s="127">
        <f>Bil!D19</f>
        <v>0</v>
      </c>
      <c r="D1005" s="127">
        <f>Bil!E19</f>
        <v>0</v>
      </c>
      <c r="E1005" s="127"/>
      <c r="F1005" s="127"/>
      <c r="G1005" s="128">
        <f t="shared" si="34"/>
        <v>0</v>
      </c>
      <c r="H1005" s="128">
        <f t="shared" si="35"/>
        <v>0</v>
      </c>
      <c r="I1005" s="129"/>
    </row>
    <row r="1006" spans="1:9">
      <c r="A1006" s="126">
        <v>152</v>
      </c>
      <c r="B1006" s="127">
        <f>Bil!C20</f>
        <v>9</v>
      </c>
      <c r="C1006" s="127">
        <f>Bil!D20</f>
        <v>0</v>
      </c>
      <c r="D1006" s="127">
        <f>Bil!E20</f>
        <v>0</v>
      </c>
      <c r="E1006" s="127"/>
      <c r="F1006" s="127"/>
      <c r="G1006" s="128">
        <f t="shared" si="34"/>
        <v>0</v>
      </c>
      <c r="H1006" s="128">
        <f t="shared" si="35"/>
        <v>0</v>
      </c>
      <c r="I1006" s="129"/>
    </row>
    <row r="1007" spans="1:9">
      <c r="A1007" s="126">
        <v>152</v>
      </c>
      <c r="B1007" s="127">
        <f>Bil!C21</f>
        <v>10</v>
      </c>
      <c r="C1007" s="127">
        <f>Bil!D21</f>
        <v>0</v>
      </c>
      <c r="D1007" s="127">
        <f>Bil!E21</f>
        <v>0</v>
      </c>
      <c r="E1007" s="127"/>
      <c r="F1007" s="127"/>
      <c r="G1007" s="128">
        <f t="shared" si="34"/>
        <v>0</v>
      </c>
      <c r="H1007" s="128">
        <f t="shared" si="35"/>
        <v>0</v>
      </c>
      <c r="I1007" s="129"/>
    </row>
    <row r="1008" spans="1:9">
      <c r="A1008" s="126">
        <v>152</v>
      </c>
      <c r="B1008" s="127">
        <f>Bil!C22</f>
        <v>11</v>
      </c>
      <c r="C1008" s="127">
        <f>Bil!D22</f>
        <v>0</v>
      </c>
      <c r="D1008" s="127">
        <f>Bil!E22</f>
        <v>0</v>
      </c>
      <c r="E1008" s="127"/>
      <c r="F1008" s="127"/>
      <c r="G1008" s="128">
        <f t="shared" si="34"/>
        <v>0</v>
      </c>
      <c r="H1008" s="128">
        <f t="shared" si="35"/>
        <v>0</v>
      </c>
      <c r="I1008" s="129"/>
    </row>
    <row r="1009" spans="1:9">
      <c r="A1009" s="126">
        <v>152</v>
      </c>
      <c r="B1009" s="127">
        <f>Bil!C23</f>
        <v>12</v>
      </c>
      <c r="C1009" s="127">
        <f>Bil!D23</f>
        <v>0</v>
      </c>
      <c r="D1009" s="127">
        <f>Bil!E23</f>
        <v>0</v>
      </c>
      <c r="E1009" s="127"/>
      <c r="F1009" s="127"/>
      <c r="G1009" s="128">
        <f t="shared" si="34"/>
        <v>0</v>
      </c>
      <c r="H1009" s="128">
        <f t="shared" si="35"/>
        <v>0</v>
      </c>
      <c r="I1009" s="129"/>
    </row>
    <row r="1010" spans="1:9">
      <c r="A1010" s="126">
        <v>152</v>
      </c>
      <c r="B1010" s="127">
        <f>Bil!C24</f>
        <v>13</v>
      </c>
      <c r="C1010" s="127">
        <f>Bil!D24</f>
        <v>0</v>
      </c>
      <c r="D1010" s="127">
        <f>Bil!E24</f>
        <v>0</v>
      </c>
      <c r="E1010" s="127"/>
      <c r="F1010" s="127"/>
      <c r="G1010" s="128">
        <f t="shared" si="34"/>
        <v>0</v>
      </c>
      <c r="H1010" s="128">
        <f t="shared" si="35"/>
        <v>0</v>
      </c>
      <c r="I1010" s="129"/>
    </row>
    <row r="1011" spans="1:9">
      <c r="A1011" s="126">
        <v>152</v>
      </c>
      <c r="B1011" s="127">
        <f>Bil!C25</f>
        <v>14</v>
      </c>
      <c r="C1011" s="127">
        <f>Bil!D25</f>
        <v>0</v>
      </c>
      <c r="D1011" s="127">
        <f>Bil!E25</f>
        <v>0</v>
      </c>
      <c r="E1011" s="127"/>
      <c r="F1011" s="127"/>
      <c r="G1011" s="128">
        <f t="shared" si="34"/>
        <v>0</v>
      </c>
      <c r="H1011" s="128">
        <f t="shared" si="35"/>
        <v>0</v>
      </c>
      <c r="I1011" s="129"/>
    </row>
    <row r="1012" spans="1:9">
      <c r="A1012" s="126">
        <v>152</v>
      </c>
      <c r="B1012" s="127">
        <f>Bil!C26</f>
        <v>15</v>
      </c>
      <c r="C1012" s="127">
        <f>Bil!D26</f>
        <v>0</v>
      </c>
      <c r="D1012" s="127">
        <f>Bil!E26</f>
        <v>0</v>
      </c>
      <c r="E1012" s="127"/>
      <c r="F1012" s="127"/>
      <c r="G1012" s="128">
        <f t="shared" si="34"/>
        <v>0</v>
      </c>
      <c r="H1012" s="128">
        <f t="shared" si="35"/>
        <v>0</v>
      </c>
      <c r="I1012" s="129"/>
    </row>
    <row r="1013" spans="1:9">
      <c r="A1013" s="126">
        <v>152</v>
      </c>
      <c r="B1013" s="127">
        <f>Bil!C27</f>
        <v>16</v>
      </c>
      <c r="C1013" s="127">
        <f>Bil!D27</f>
        <v>0</v>
      </c>
      <c r="D1013" s="127">
        <f>Bil!E27</f>
        <v>0</v>
      </c>
      <c r="E1013" s="127"/>
      <c r="F1013" s="127"/>
      <c r="G1013" s="128">
        <f t="shared" si="34"/>
        <v>0</v>
      </c>
      <c r="H1013" s="128">
        <f t="shared" si="35"/>
        <v>0</v>
      </c>
      <c r="I1013" s="129"/>
    </row>
    <row r="1014" spans="1:9">
      <c r="A1014" s="126">
        <v>152</v>
      </c>
      <c r="B1014" s="127">
        <f>Bil!C28</f>
        <v>17</v>
      </c>
      <c r="C1014" s="127">
        <f>Bil!D28</f>
        <v>0</v>
      </c>
      <c r="D1014" s="127">
        <f>Bil!E28</f>
        <v>0</v>
      </c>
      <c r="E1014" s="127"/>
      <c r="F1014" s="127"/>
      <c r="G1014" s="128">
        <f t="shared" si="34"/>
        <v>0</v>
      </c>
      <c r="H1014" s="128">
        <f t="shared" si="35"/>
        <v>0</v>
      </c>
      <c r="I1014" s="129"/>
    </row>
    <row r="1015" spans="1:9">
      <c r="A1015" s="126">
        <v>152</v>
      </c>
      <c r="B1015" s="127">
        <f>Bil!C29</f>
        <v>18</v>
      </c>
      <c r="C1015" s="127">
        <f>Bil!D29</f>
        <v>0</v>
      </c>
      <c r="D1015" s="127">
        <f>Bil!E29</f>
        <v>0</v>
      </c>
      <c r="E1015" s="127"/>
      <c r="F1015" s="127"/>
      <c r="G1015" s="128">
        <f t="shared" si="34"/>
        <v>0</v>
      </c>
      <c r="H1015" s="128">
        <f t="shared" si="35"/>
        <v>0</v>
      </c>
      <c r="I1015" s="129"/>
    </row>
    <row r="1016" spans="1:9">
      <c r="A1016" s="126">
        <v>152</v>
      </c>
      <c r="B1016" s="127">
        <f>Bil!C30</f>
        <v>19</v>
      </c>
      <c r="C1016" s="127">
        <f>Bil!D30</f>
        <v>0</v>
      </c>
      <c r="D1016" s="127">
        <f>Bil!E30</f>
        <v>0</v>
      </c>
      <c r="E1016" s="127"/>
      <c r="F1016" s="127"/>
      <c r="G1016" s="128">
        <f t="shared" si="34"/>
        <v>0</v>
      </c>
      <c r="H1016" s="128">
        <f t="shared" si="35"/>
        <v>0</v>
      </c>
      <c r="I1016" s="129"/>
    </row>
    <row r="1017" spans="1:9">
      <c r="A1017" s="126">
        <v>152</v>
      </c>
      <c r="B1017" s="127">
        <f>Bil!C31</f>
        <v>20</v>
      </c>
      <c r="C1017" s="127">
        <f>Bil!D31</f>
        <v>0</v>
      </c>
      <c r="D1017" s="127">
        <f>Bil!E31</f>
        <v>0</v>
      </c>
      <c r="E1017" s="127"/>
      <c r="F1017" s="127"/>
      <c r="G1017" s="128">
        <f t="shared" si="34"/>
        <v>0</v>
      </c>
      <c r="H1017" s="128">
        <f t="shared" si="35"/>
        <v>0</v>
      </c>
      <c r="I1017" s="129"/>
    </row>
    <row r="1018" spans="1:9">
      <c r="A1018" s="126">
        <v>152</v>
      </c>
      <c r="B1018" s="127">
        <f>Bil!C32</f>
        <v>21</v>
      </c>
      <c r="C1018" s="127">
        <f>Bil!D32</f>
        <v>0</v>
      </c>
      <c r="D1018" s="127">
        <f>Bil!E32</f>
        <v>0</v>
      </c>
      <c r="E1018" s="127"/>
      <c r="F1018" s="127"/>
      <c r="G1018" s="128">
        <f t="shared" si="34"/>
        <v>0</v>
      </c>
      <c r="H1018" s="128">
        <f t="shared" si="35"/>
        <v>0</v>
      </c>
      <c r="I1018" s="129"/>
    </row>
    <row r="1019" spans="1:9">
      <c r="A1019" s="126">
        <v>152</v>
      </c>
      <c r="B1019" s="127">
        <f>Bil!C33</f>
        <v>22</v>
      </c>
      <c r="C1019" s="127">
        <f>Bil!D33</f>
        <v>0</v>
      </c>
      <c r="D1019" s="127">
        <f>Bil!E33</f>
        <v>0</v>
      </c>
      <c r="E1019" s="127"/>
      <c r="F1019" s="127"/>
      <c r="G1019" s="128">
        <f t="shared" si="34"/>
        <v>0</v>
      </c>
      <c r="H1019" s="128">
        <f t="shared" si="35"/>
        <v>0</v>
      </c>
      <c r="I1019" s="129"/>
    </row>
    <row r="1020" spans="1:9">
      <c r="A1020" s="126">
        <v>152</v>
      </c>
      <c r="B1020" s="127">
        <f>Bil!C34</f>
        <v>23</v>
      </c>
      <c r="C1020" s="127">
        <f>Bil!D34</f>
        <v>0</v>
      </c>
      <c r="D1020" s="127">
        <f>Bil!E34</f>
        <v>0</v>
      </c>
      <c r="E1020" s="127"/>
      <c r="F1020" s="127"/>
      <c r="G1020" s="128">
        <f t="shared" si="34"/>
        <v>0</v>
      </c>
      <c r="H1020" s="128">
        <f t="shared" si="35"/>
        <v>0</v>
      </c>
      <c r="I1020" s="129"/>
    </row>
    <row r="1021" spans="1:9">
      <c r="A1021" s="126">
        <v>152</v>
      </c>
      <c r="B1021" s="127">
        <f>Bil!C35</f>
        <v>24</v>
      </c>
      <c r="C1021" s="127">
        <f>Bil!D35</f>
        <v>0</v>
      </c>
      <c r="D1021" s="127">
        <f>Bil!E35</f>
        <v>0</v>
      </c>
      <c r="E1021" s="127"/>
      <c r="F1021" s="127"/>
      <c r="G1021" s="128">
        <f t="shared" si="34"/>
        <v>0</v>
      </c>
      <c r="H1021" s="128">
        <f t="shared" si="35"/>
        <v>0</v>
      </c>
      <c r="I1021" s="129"/>
    </row>
    <row r="1022" spans="1:9">
      <c r="A1022" s="126">
        <v>152</v>
      </c>
      <c r="B1022" s="127">
        <f>Bil!C36</f>
        <v>25</v>
      </c>
      <c r="C1022" s="127">
        <f>Bil!D36</f>
        <v>0</v>
      </c>
      <c r="D1022" s="127">
        <f>Bil!E36</f>
        <v>0</v>
      </c>
      <c r="E1022" s="127"/>
      <c r="F1022" s="127"/>
      <c r="G1022" s="128">
        <f t="shared" si="34"/>
        <v>0</v>
      </c>
      <c r="H1022" s="128">
        <f t="shared" si="35"/>
        <v>0</v>
      </c>
      <c r="I1022" s="129"/>
    </row>
    <row r="1023" spans="1:9">
      <c r="A1023" s="126">
        <v>152</v>
      </c>
      <c r="B1023" s="127">
        <f>Bil!C37</f>
        <v>26</v>
      </c>
      <c r="C1023" s="127">
        <f>Bil!D37</f>
        <v>0</v>
      </c>
      <c r="D1023" s="127">
        <f>Bil!E37</f>
        <v>0</v>
      </c>
      <c r="E1023" s="127"/>
      <c r="F1023" s="127"/>
      <c r="G1023" s="128">
        <f t="shared" si="34"/>
        <v>0</v>
      </c>
      <c r="H1023" s="128">
        <f t="shared" si="35"/>
        <v>0</v>
      </c>
      <c r="I1023" s="129"/>
    </row>
    <row r="1024" spans="1:9">
      <c r="A1024" s="126">
        <v>152</v>
      </c>
      <c r="B1024" s="127">
        <f>Bil!C38</f>
        <v>27</v>
      </c>
      <c r="C1024" s="127">
        <f>Bil!D38</f>
        <v>0</v>
      </c>
      <c r="D1024" s="127">
        <f>Bil!E38</f>
        <v>0</v>
      </c>
      <c r="E1024" s="127"/>
      <c r="F1024" s="127"/>
      <c r="G1024" s="128">
        <f t="shared" si="34"/>
        <v>0</v>
      </c>
      <c r="H1024" s="128">
        <f t="shared" si="35"/>
        <v>0</v>
      </c>
      <c r="I1024" s="129"/>
    </row>
    <row r="1025" spans="1:9">
      <c r="A1025" s="126">
        <v>152</v>
      </c>
      <c r="B1025" s="127">
        <f>Bil!C39</f>
        <v>28</v>
      </c>
      <c r="C1025" s="127">
        <f>Bil!D39</f>
        <v>0</v>
      </c>
      <c r="D1025" s="127">
        <f>Bil!E39</f>
        <v>0</v>
      </c>
      <c r="E1025" s="127"/>
      <c r="F1025" s="127"/>
      <c r="G1025" s="128">
        <f t="shared" si="34"/>
        <v>0</v>
      </c>
      <c r="H1025" s="128">
        <f t="shared" si="35"/>
        <v>0</v>
      </c>
      <c r="I1025" s="129"/>
    </row>
    <row r="1026" spans="1:9">
      <c r="A1026" s="126">
        <v>152</v>
      </c>
      <c r="B1026" s="127">
        <f>Bil!C40</f>
        <v>29</v>
      </c>
      <c r="C1026" s="127">
        <f>Bil!D40</f>
        <v>0</v>
      </c>
      <c r="D1026" s="127">
        <f>Bil!E40</f>
        <v>0</v>
      </c>
      <c r="E1026" s="127"/>
      <c r="F1026" s="127"/>
      <c r="G1026" s="128">
        <f t="shared" si="34"/>
        <v>0</v>
      </c>
      <c r="H1026" s="128">
        <f t="shared" si="35"/>
        <v>0</v>
      </c>
      <c r="I1026" s="129"/>
    </row>
    <row r="1027" spans="1:9">
      <c r="A1027" s="126">
        <v>152</v>
      </c>
      <c r="B1027" s="127">
        <f>Bil!C41</f>
        <v>30</v>
      </c>
      <c r="C1027" s="127">
        <f>Bil!D41</f>
        <v>0</v>
      </c>
      <c r="D1027" s="127">
        <f>Bil!E41</f>
        <v>0</v>
      </c>
      <c r="E1027" s="127"/>
      <c r="F1027" s="127"/>
      <c r="G1027" s="128">
        <f t="shared" si="34"/>
        <v>0</v>
      </c>
      <c r="H1027" s="128">
        <f t="shared" si="35"/>
        <v>0</v>
      </c>
      <c r="I1027" s="129"/>
    </row>
    <row r="1028" spans="1:9">
      <c r="A1028" s="126">
        <v>152</v>
      </c>
      <c r="B1028" s="127">
        <f>Bil!C42</f>
        <v>31</v>
      </c>
      <c r="C1028" s="127">
        <f>Bil!D42</f>
        <v>0</v>
      </c>
      <c r="D1028" s="127">
        <f>Bil!E42</f>
        <v>0</v>
      </c>
      <c r="E1028" s="127"/>
      <c r="F1028" s="127"/>
      <c r="G1028" s="128">
        <f t="shared" si="34"/>
        <v>0</v>
      </c>
      <c r="H1028" s="128">
        <f t="shared" si="35"/>
        <v>0</v>
      </c>
      <c r="I1028" s="129"/>
    </row>
    <row r="1029" spans="1:9">
      <c r="A1029" s="126">
        <v>152</v>
      </c>
      <c r="B1029" s="127">
        <f>Bil!C43</f>
        <v>32</v>
      </c>
      <c r="C1029" s="127">
        <f>Bil!D43</f>
        <v>0</v>
      </c>
      <c r="D1029" s="127">
        <f>Bil!E43</f>
        <v>0</v>
      </c>
      <c r="E1029" s="127"/>
      <c r="F1029" s="127"/>
      <c r="G1029" s="128">
        <f t="shared" si="34"/>
        <v>0</v>
      </c>
      <c r="H1029" s="128">
        <f t="shared" si="35"/>
        <v>0</v>
      </c>
      <c r="I1029" s="129"/>
    </row>
    <row r="1030" spans="1:9">
      <c r="A1030" s="126">
        <v>152</v>
      </c>
      <c r="B1030" s="127">
        <f>Bil!C44</f>
        <v>33</v>
      </c>
      <c r="C1030" s="127">
        <f>Bil!D44</f>
        <v>0</v>
      </c>
      <c r="D1030" s="127">
        <f>Bil!E44</f>
        <v>0</v>
      </c>
      <c r="E1030" s="127"/>
      <c r="F1030" s="127"/>
      <c r="G1030" s="128">
        <f t="shared" si="34"/>
        <v>0</v>
      </c>
      <c r="H1030" s="128">
        <f t="shared" si="35"/>
        <v>0</v>
      </c>
      <c r="I1030" s="129"/>
    </row>
    <row r="1031" spans="1:9">
      <c r="A1031" s="126">
        <v>152</v>
      </c>
      <c r="B1031" s="127">
        <f>Bil!C45</f>
        <v>34</v>
      </c>
      <c r="C1031" s="127">
        <f>Bil!D45</f>
        <v>0</v>
      </c>
      <c r="D1031" s="127">
        <f>Bil!E45</f>
        <v>0</v>
      </c>
      <c r="E1031" s="127"/>
      <c r="F1031" s="127"/>
      <c r="G1031" s="128">
        <f t="shared" si="34"/>
        <v>0</v>
      </c>
      <c r="H1031" s="128">
        <f t="shared" si="35"/>
        <v>0</v>
      </c>
      <c r="I1031" s="129"/>
    </row>
    <row r="1032" spans="1:9">
      <c r="A1032" s="126">
        <v>152</v>
      </c>
      <c r="B1032" s="127">
        <f>Bil!C46</f>
        <v>35</v>
      </c>
      <c r="C1032" s="127">
        <f>Bil!D46</f>
        <v>0</v>
      </c>
      <c r="D1032" s="127">
        <f>Bil!E46</f>
        <v>0</v>
      </c>
      <c r="E1032" s="127"/>
      <c r="F1032" s="127"/>
      <c r="G1032" s="128">
        <f t="shared" si="34"/>
        <v>0</v>
      </c>
      <c r="H1032" s="128">
        <f t="shared" si="35"/>
        <v>0</v>
      </c>
      <c r="I1032" s="129"/>
    </row>
    <row r="1033" spans="1:9">
      <c r="A1033" s="126">
        <v>152</v>
      </c>
      <c r="B1033" s="127">
        <f>Bil!C47</f>
        <v>36</v>
      </c>
      <c r="C1033" s="127">
        <f>Bil!D47</f>
        <v>0</v>
      </c>
      <c r="D1033" s="127">
        <f>Bil!E47</f>
        <v>0</v>
      </c>
      <c r="E1033" s="127"/>
      <c r="F1033" s="127"/>
      <c r="G1033" s="128">
        <f t="shared" si="34"/>
        <v>0</v>
      </c>
      <c r="H1033" s="128">
        <f t="shared" si="35"/>
        <v>0</v>
      </c>
      <c r="I1033" s="129"/>
    </row>
    <row r="1034" spans="1:9">
      <c r="A1034" s="126">
        <v>152</v>
      </c>
      <c r="B1034" s="127">
        <f>Bil!C48</f>
        <v>37</v>
      </c>
      <c r="C1034" s="127">
        <f>Bil!D48</f>
        <v>0</v>
      </c>
      <c r="D1034" s="127">
        <f>Bil!E48</f>
        <v>0</v>
      </c>
      <c r="E1034" s="127"/>
      <c r="F1034" s="127"/>
      <c r="G1034" s="128">
        <f t="shared" si="34"/>
        <v>0</v>
      </c>
      <c r="H1034" s="128">
        <f t="shared" si="35"/>
        <v>0</v>
      </c>
      <c r="I1034" s="129"/>
    </row>
    <row r="1035" spans="1:9">
      <c r="A1035" s="126">
        <v>152</v>
      </c>
      <c r="B1035" s="127">
        <f>Bil!C49</f>
        <v>38</v>
      </c>
      <c r="C1035" s="127">
        <f>Bil!D49</f>
        <v>0</v>
      </c>
      <c r="D1035" s="127">
        <f>Bil!E49</f>
        <v>0</v>
      </c>
      <c r="E1035" s="127"/>
      <c r="F1035" s="127"/>
      <c r="G1035" s="128">
        <f t="shared" si="34"/>
        <v>0</v>
      </c>
      <c r="H1035" s="128">
        <f t="shared" si="35"/>
        <v>0</v>
      </c>
      <c r="I1035" s="129"/>
    </row>
    <row r="1036" spans="1:9">
      <c r="A1036" s="126">
        <v>152</v>
      </c>
      <c r="B1036" s="127">
        <f>Bil!C50</f>
        <v>39</v>
      </c>
      <c r="C1036" s="127">
        <f>Bil!D50</f>
        <v>0</v>
      </c>
      <c r="D1036" s="127">
        <f>Bil!E50</f>
        <v>0</v>
      </c>
      <c r="E1036" s="127"/>
      <c r="F1036" s="127"/>
      <c r="G1036" s="128">
        <f t="shared" si="34"/>
        <v>0</v>
      </c>
      <c r="H1036" s="128">
        <f t="shared" si="35"/>
        <v>0</v>
      </c>
      <c r="I1036" s="129"/>
    </row>
    <row r="1037" spans="1:9">
      <c r="A1037" s="126">
        <v>152</v>
      </c>
      <c r="B1037" s="127">
        <f>Bil!C51</f>
        <v>40</v>
      </c>
      <c r="C1037" s="127">
        <f>Bil!D51</f>
        <v>0</v>
      </c>
      <c r="D1037" s="127">
        <f>Bil!E51</f>
        <v>0</v>
      </c>
      <c r="E1037" s="127"/>
      <c r="F1037" s="127"/>
      <c r="G1037" s="128">
        <f t="shared" si="34"/>
        <v>0</v>
      </c>
      <c r="H1037" s="128">
        <f t="shared" si="35"/>
        <v>0</v>
      </c>
      <c r="I1037" s="129"/>
    </row>
    <row r="1038" spans="1:9">
      <c r="A1038" s="126">
        <v>152</v>
      </c>
      <c r="B1038" s="127">
        <f>Bil!C52</f>
        <v>41</v>
      </c>
      <c r="C1038" s="127">
        <f>Bil!D52</f>
        <v>0</v>
      </c>
      <c r="D1038" s="127">
        <f>Bil!E52</f>
        <v>0</v>
      </c>
      <c r="E1038" s="127"/>
      <c r="F1038" s="127"/>
      <c r="G1038" s="128">
        <f t="shared" si="34"/>
        <v>0</v>
      </c>
      <c r="H1038" s="128">
        <f t="shared" si="35"/>
        <v>0</v>
      </c>
      <c r="I1038" s="129"/>
    </row>
    <row r="1039" spans="1:9">
      <c r="A1039" s="126">
        <v>152</v>
      </c>
      <c r="B1039" s="127">
        <f>Bil!C53</f>
        <v>42</v>
      </c>
      <c r="C1039" s="127">
        <f>Bil!D53</f>
        <v>0</v>
      </c>
      <c r="D1039" s="127">
        <f>Bil!E53</f>
        <v>0</v>
      </c>
      <c r="E1039" s="127"/>
      <c r="F1039" s="127"/>
      <c r="G1039" s="128">
        <f t="shared" si="34"/>
        <v>0</v>
      </c>
      <c r="H1039" s="128">
        <f t="shared" si="35"/>
        <v>0</v>
      </c>
      <c r="I1039" s="129"/>
    </row>
    <row r="1040" spans="1:9">
      <c r="A1040" s="126">
        <v>152</v>
      </c>
      <c r="B1040" s="127">
        <f>Bil!C54</f>
        <v>43</v>
      </c>
      <c r="C1040" s="127">
        <f>Bil!D54</f>
        <v>0</v>
      </c>
      <c r="D1040" s="127">
        <f>Bil!E54</f>
        <v>0</v>
      </c>
      <c r="E1040" s="127"/>
      <c r="F1040" s="127"/>
      <c r="G1040" s="128">
        <f t="shared" si="34"/>
        <v>0</v>
      </c>
      <c r="H1040" s="128">
        <f t="shared" si="35"/>
        <v>0</v>
      </c>
      <c r="I1040" s="129"/>
    </row>
    <row r="1041" spans="1:9">
      <c r="A1041" s="126">
        <v>152</v>
      </c>
      <c r="B1041" s="127">
        <f>Bil!C55</f>
        <v>44</v>
      </c>
      <c r="C1041" s="127">
        <f>Bil!D55</f>
        <v>0</v>
      </c>
      <c r="D1041" s="127">
        <f>Bil!E55</f>
        <v>0</v>
      </c>
      <c r="E1041" s="127"/>
      <c r="F1041" s="127"/>
      <c r="G1041" s="128">
        <f t="shared" si="34"/>
        <v>0</v>
      </c>
      <c r="H1041" s="128">
        <f t="shared" si="35"/>
        <v>0</v>
      </c>
      <c r="I1041" s="129"/>
    </row>
    <row r="1042" spans="1:9">
      <c r="A1042" s="126">
        <v>152</v>
      </c>
      <c r="B1042" s="127">
        <f>Bil!C56</f>
        <v>45</v>
      </c>
      <c r="C1042" s="127">
        <f>Bil!D56</f>
        <v>0</v>
      </c>
      <c r="D1042" s="127">
        <f>Bil!E56</f>
        <v>0</v>
      </c>
      <c r="E1042" s="127"/>
      <c r="F1042" s="127"/>
      <c r="G1042" s="128">
        <f t="shared" si="34"/>
        <v>0</v>
      </c>
      <c r="H1042" s="128">
        <f t="shared" si="35"/>
        <v>0</v>
      </c>
      <c r="I1042" s="129"/>
    </row>
    <row r="1043" spans="1:9">
      <c r="A1043" s="126">
        <v>152</v>
      </c>
      <c r="B1043" s="127">
        <f>Bil!C57</f>
        <v>46</v>
      </c>
      <c r="C1043" s="127">
        <f>Bil!D57</f>
        <v>0</v>
      </c>
      <c r="D1043" s="127">
        <f>Bil!E57</f>
        <v>0</v>
      </c>
      <c r="E1043" s="127"/>
      <c r="F1043" s="127"/>
      <c r="G1043" s="128">
        <f t="shared" si="34"/>
        <v>0</v>
      </c>
      <c r="H1043" s="128">
        <f t="shared" si="35"/>
        <v>0</v>
      </c>
      <c r="I1043" s="129"/>
    </row>
    <row r="1044" spans="1:9">
      <c r="A1044" s="126">
        <v>152</v>
      </c>
      <c r="B1044" s="127">
        <f>Bil!C58</f>
        <v>47</v>
      </c>
      <c r="C1044" s="127">
        <f>Bil!D58</f>
        <v>0</v>
      </c>
      <c r="D1044" s="127">
        <f>Bil!E58</f>
        <v>0</v>
      </c>
      <c r="E1044" s="127"/>
      <c r="F1044" s="127"/>
      <c r="G1044" s="128">
        <f t="shared" si="34"/>
        <v>0</v>
      </c>
      <c r="H1044" s="128">
        <f t="shared" si="35"/>
        <v>0</v>
      </c>
      <c r="I1044" s="129"/>
    </row>
    <row r="1045" spans="1:9">
      <c r="A1045" s="126">
        <v>152</v>
      </c>
      <c r="B1045" s="127">
        <f>Bil!C59</f>
        <v>48</v>
      </c>
      <c r="C1045" s="127">
        <f>Bil!D59</f>
        <v>0</v>
      </c>
      <c r="D1045" s="127">
        <f>Bil!E59</f>
        <v>0</v>
      </c>
      <c r="E1045" s="127"/>
      <c r="F1045" s="127"/>
      <c r="G1045" s="128">
        <f t="shared" si="34"/>
        <v>0</v>
      </c>
      <c r="H1045" s="128">
        <f t="shared" si="35"/>
        <v>0</v>
      </c>
      <c r="I1045" s="129"/>
    </row>
    <row r="1046" spans="1:9">
      <c r="A1046" s="126">
        <v>152</v>
      </c>
      <c r="B1046" s="127">
        <f>Bil!C60</f>
        <v>49</v>
      </c>
      <c r="C1046" s="127">
        <f>Bil!D60</f>
        <v>0</v>
      </c>
      <c r="D1046" s="127">
        <f>Bil!E60</f>
        <v>0</v>
      </c>
      <c r="E1046" s="127"/>
      <c r="F1046" s="127"/>
      <c r="G1046" s="128">
        <f t="shared" si="34"/>
        <v>0</v>
      </c>
      <c r="H1046" s="128">
        <f t="shared" si="35"/>
        <v>0</v>
      </c>
      <c r="I1046" s="129"/>
    </row>
    <row r="1047" spans="1:9">
      <c r="A1047" s="126">
        <v>152</v>
      </c>
      <c r="B1047" s="127">
        <f>Bil!C61</f>
        <v>50</v>
      </c>
      <c r="C1047" s="127">
        <f>Bil!D61</f>
        <v>0</v>
      </c>
      <c r="D1047" s="127">
        <f>Bil!E61</f>
        <v>0</v>
      </c>
      <c r="E1047" s="127"/>
      <c r="F1047" s="127"/>
      <c r="G1047" s="128">
        <f t="shared" si="34"/>
        <v>0</v>
      </c>
      <c r="H1047" s="128">
        <f t="shared" si="35"/>
        <v>0</v>
      </c>
      <c r="I1047" s="129"/>
    </row>
    <row r="1048" spans="1:9">
      <c r="A1048" s="126">
        <v>152</v>
      </c>
      <c r="B1048" s="127">
        <f>Bil!C62</f>
        <v>51</v>
      </c>
      <c r="C1048" s="127">
        <f>Bil!D62</f>
        <v>0</v>
      </c>
      <c r="D1048" s="127">
        <f>Bil!E62</f>
        <v>0</v>
      </c>
      <c r="E1048" s="127"/>
      <c r="F1048" s="127"/>
      <c r="G1048" s="128">
        <f t="shared" si="34"/>
        <v>0</v>
      </c>
      <c r="H1048" s="128">
        <f t="shared" si="35"/>
        <v>0</v>
      </c>
      <c r="I1048" s="129"/>
    </row>
    <row r="1049" spans="1:9">
      <c r="A1049" s="126">
        <v>152</v>
      </c>
      <c r="B1049" s="127">
        <f>Bil!C63</f>
        <v>52</v>
      </c>
      <c r="C1049" s="127">
        <f>Bil!D63</f>
        <v>0</v>
      </c>
      <c r="D1049" s="127">
        <f>Bil!E63</f>
        <v>0</v>
      </c>
      <c r="E1049" s="127"/>
      <c r="F1049" s="127"/>
      <c r="G1049" s="128">
        <f t="shared" si="34"/>
        <v>0</v>
      </c>
      <c r="H1049" s="128">
        <f t="shared" si="35"/>
        <v>0</v>
      </c>
      <c r="I1049" s="129"/>
    </row>
    <row r="1050" spans="1:9">
      <c r="A1050" s="126">
        <v>152</v>
      </c>
      <c r="B1050" s="127">
        <f>Bil!C64</f>
        <v>53</v>
      </c>
      <c r="C1050" s="127">
        <f>Bil!D64</f>
        <v>0</v>
      </c>
      <c r="D1050" s="127">
        <f>Bil!E64</f>
        <v>0</v>
      </c>
      <c r="E1050" s="127"/>
      <c r="F1050" s="127"/>
      <c r="G1050" s="128">
        <f t="shared" si="34"/>
        <v>0</v>
      </c>
      <c r="H1050" s="128">
        <f t="shared" si="35"/>
        <v>0</v>
      </c>
      <c r="I1050" s="129"/>
    </row>
    <row r="1051" spans="1:9">
      <c r="A1051" s="126">
        <v>152</v>
      </c>
      <c r="B1051" s="127">
        <f>Bil!C65</f>
        <v>54</v>
      </c>
      <c r="C1051" s="127">
        <f>Bil!D65</f>
        <v>0</v>
      </c>
      <c r="D1051" s="127">
        <f>Bil!E65</f>
        <v>0</v>
      </c>
      <c r="E1051" s="127"/>
      <c r="F1051" s="127"/>
      <c r="G1051" s="128">
        <f t="shared" si="34"/>
        <v>0</v>
      </c>
      <c r="H1051" s="128">
        <f t="shared" si="35"/>
        <v>0</v>
      </c>
      <c r="I1051" s="129"/>
    </row>
    <row r="1052" spans="1:9">
      <c r="A1052" s="126">
        <v>152</v>
      </c>
      <c r="B1052" s="127">
        <f>Bil!C66</f>
        <v>55</v>
      </c>
      <c r="C1052" s="127">
        <f>Bil!D66</f>
        <v>0</v>
      </c>
      <c r="D1052" s="127">
        <f>Bil!E66</f>
        <v>0</v>
      </c>
      <c r="E1052" s="127"/>
      <c r="F1052" s="127"/>
      <c r="G1052" s="128">
        <f t="shared" si="34"/>
        <v>0</v>
      </c>
      <c r="H1052" s="128">
        <f t="shared" si="35"/>
        <v>0</v>
      </c>
      <c r="I1052" s="129"/>
    </row>
    <row r="1053" spans="1:9">
      <c r="A1053" s="126">
        <v>152</v>
      </c>
      <c r="B1053" s="127">
        <f>Bil!C67</f>
        <v>56</v>
      </c>
      <c r="C1053" s="127">
        <f>Bil!D67</f>
        <v>0</v>
      </c>
      <c r="D1053" s="127">
        <f>Bil!E67</f>
        <v>0</v>
      </c>
      <c r="E1053" s="127"/>
      <c r="F1053" s="127"/>
      <c r="G1053" s="128">
        <f t="shared" si="34"/>
        <v>0</v>
      </c>
      <c r="H1053" s="128">
        <f t="shared" si="35"/>
        <v>0</v>
      </c>
      <c r="I1053" s="129"/>
    </row>
    <row r="1054" spans="1:9">
      <c r="A1054" s="126">
        <v>152</v>
      </c>
      <c r="B1054" s="127">
        <f>Bil!C68</f>
        <v>57</v>
      </c>
      <c r="C1054" s="127">
        <f>Bil!D68</f>
        <v>0</v>
      </c>
      <c r="D1054" s="127">
        <f>Bil!E68</f>
        <v>0</v>
      </c>
      <c r="E1054" s="127"/>
      <c r="F1054" s="127"/>
      <c r="G1054" s="128">
        <f t="shared" si="34"/>
        <v>0</v>
      </c>
      <c r="H1054" s="128">
        <f t="shared" si="35"/>
        <v>0</v>
      </c>
      <c r="I1054" s="129"/>
    </row>
    <row r="1055" spans="1:9">
      <c r="A1055" s="126">
        <v>152</v>
      </c>
      <c r="B1055" s="127">
        <f>Bil!C69</f>
        <v>58</v>
      </c>
      <c r="C1055" s="127">
        <f>Bil!D69</f>
        <v>0</v>
      </c>
      <c r="D1055" s="127">
        <f>Bil!E69</f>
        <v>0</v>
      </c>
      <c r="E1055" s="127"/>
      <c r="F1055" s="127"/>
      <c r="G1055" s="128">
        <f t="shared" si="34"/>
        <v>0</v>
      </c>
      <c r="H1055" s="128">
        <f t="shared" si="35"/>
        <v>0</v>
      </c>
      <c r="I1055" s="129"/>
    </row>
    <row r="1056" spans="1:9">
      <c r="A1056" s="126">
        <v>152</v>
      </c>
      <c r="B1056" s="127">
        <f>Bil!C70</f>
        <v>59</v>
      </c>
      <c r="C1056" s="127">
        <f>Bil!D70</f>
        <v>0</v>
      </c>
      <c r="D1056" s="127">
        <f>Bil!E70</f>
        <v>0</v>
      </c>
      <c r="E1056" s="127"/>
      <c r="F1056" s="127"/>
      <c r="G1056" s="128">
        <f t="shared" si="34"/>
        <v>0</v>
      </c>
      <c r="H1056" s="128">
        <f t="shared" si="35"/>
        <v>0</v>
      </c>
      <c r="I1056" s="129"/>
    </row>
    <row r="1057" spans="1:9">
      <c r="A1057" s="126">
        <v>152</v>
      </c>
      <c r="B1057" s="127">
        <f>Bil!C71</f>
        <v>60</v>
      </c>
      <c r="C1057" s="127">
        <f>Bil!D71</f>
        <v>0</v>
      </c>
      <c r="D1057" s="127">
        <f>Bil!E71</f>
        <v>0</v>
      </c>
      <c r="E1057" s="127"/>
      <c r="F1057" s="127"/>
      <c r="G1057" s="128">
        <f t="shared" si="34"/>
        <v>0</v>
      </c>
      <c r="H1057" s="128">
        <f t="shared" si="35"/>
        <v>0</v>
      </c>
      <c r="I1057" s="129"/>
    </row>
    <row r="1058" spans="1:9">
      <c r="A1058" s="126">
        <v>152</v>
      </c>
      <c r="B1058" s="127">
        <f>Bil!C72</f>
        <v>61</v>
      </c>
      <c r="C1058" s="127">
        <f>Bil!D72</f>
        <v>0</v>
      </c>
      <c r="D1058" s="127">
        <f>Bil!E72</f>
        <v>0</v>
      </c>
      <c r="E1058" s="127"/>
      <c r="F1058" s="127"/>
      <c r="G1058" s="128">
        <f t="shared" si="34"/>
        <v>0</v>
      </c>
      <c r="H1058" s="128">
        <f t="shared" si="35"/>
        <v>0</v>
      </c>
      <c r="I1058" s="129"/>
    </row>
    <row r="1059" spans="1:9">
      <c r="A1059" s="126">
        <v>152</v>
      </c>
      <c r="B1059" s="127">
        <f>Bil!C73</f>
        <v>62</v>
      </c>
      <c r="C1059" s="127">
        <f>Bil!D73</f>
        <v>0</v>
      </c>
      <c r="D1059" s="127">
        <f>Bil!E73</f>
        <v>0</v>
      </c>
      <c r="E1059" s="127"/>
      <c r="F1059" s="127"/>
      <c r="G1059" s="128">
        <f t="shared" si="34"/>
        <v>0</v>
      </c>
      <c r="H1059" s="128">
        <f t="shared" si="35"/>
        <v>0</v>
      </c>
      <c r="I1059" s="129"/>
    </row>
    <row r="1060" spans="1:9">
      <c r="A1060" s="126">
        <v>152</v>
      </c>
      <c r="B1060" s="127">
        <f>Bil!C74</f>
        <v>63</v>
      </c>
      <c r="C1060" s="127">
        <f>Bil!D74</f>
        <v>0</v>
      </c>
      <c r="D1060" s="127">
        <f>Bil!E74</f>
        <v>0</v>
      </c>
      <c r="E1060" s="127"/>
      <c r="F1060" s="127"/>
      <c r="G1060" s="128">
        <f t="shared" si="34"/>
        <v>0</v>
      </c>
      <c r="H1060" s="128">
        <f t="shared" si="35"/>
        <v>0</v>
      </c>
      <c r="I1060" s="129"/>
    </row>
    <row r="1061" spans="1:9">
      <c r="A1061" s="126">
        <v>152</v>
      </c>
      <c r="B1061" s="127">
        <f>Bil!C75</f>
        <v>64</v>
      </c>
      <c r="C1061" s="127">
        <f>Bil!D75</f>
        <v>0</v>
      </c>
      <c r="D1061" s="127">
        <f>Bil!E75</f>
        <v>0</v>
      </c>
      <c r="E1061" s="127"/>
      <c r="F1061" s="127"/>
      <c r="G1061" s="128">
        <f t="shared" si="34"/>
        <v>0</v>
      </c>
      <c r="H1061" s="128">
        <f t="shared" si="35"/>
        <v>0</v>
      </c>
      <c r="I1061" s="129"/>
    </row>
    <row r="1062" spans="1:9">
      <c r="A1062" s="126">
        <v>152</v>
      </c>
      <c r="B1062" s="127">
        <f>Bil!C76</f>
        <v>65</v>
      </c>
      <c r="C1062" s="127">
        <f>Bil!D76</f>
        <v>0</v>
      </c>
      <c r="D1062" s="127">
        <f>Bil!E76</f>
        <v>0</v>
      </c>
      <c r="E1062" s="127"/>
      <c r="F1062" s="127"/>
      <c r="G1062" s="128">
        <f t="shared" si="34"/>
        <v>0</v>
      </c>
      <c r="H1062" s="128">
        <f t="shared" si="35"/>
        <v>0</v>
      </c>
      <c r="I1062" s="129"/>
    </row>
    <row r="1063" spans="1:9">
      <c r="A1063" s="126">
        <v>152</v>
      </c>
      <c r="B1063" s="127">
        <f>Bil!C77</f>
        <v>66</v>
      </c>
      <c r="C1063" s="127">
        <f>Bil!D77</f>
        <v>0</v>
      </c>
      <c r="D1063" s="127">
        <f>Bil!E77</f>
        <v>0</v>
      </c>
      <c r="E1063" s="127"/>
      <c r="F1063" s="127"/>
      <c r="G1063" s="128">
        <f t="shared" si="34"/>
        <v>0</v>
      </c>
      <c r="H1063" s="128">
        <f t="shared" si="35"/>
        <v>0</v>
      </c>
      <c r="I1063" s="129"/>
    </row>
    <row r="1064" spans="1:9">
      <c r="A1064" s="126">
        <v>152</v>
      </c>
      <c r="B1064" s="127">
        <f>Bil!C78</f>
        <v>67</v>
      </c>
      <c r="C1064" s="127">
        <f>Bil!D78</f>
        <v>0</v>
      </c>
      <c r="D1064" s="127">
        <f>Bil!E78</f>
        <v>0</v>
      </c>
      <c r="E1064" s="127"/>
      <c r="F1064" s="127"/>
      <c r="G1064" s="128">
        <f t="shared" si="34"/>
        <v>0</v>
      </c>
      <c r="H1064" s="128">
        <f t="shared" si="35"/>
        <v>0</v>
      </c>
      <c r="I1064" s="129"/>
    </row>
    <row r="1065" spans="1:9">
      <c r="A1065" s="126">
        <v>152</v>
      </c>
      <c r="B1065" s="127">
        <f>Bil!C79</f>
        <v>68</v>
      </c>
      <c r="C1065" s="127">
        <f>Bil!D79</f>
        <v>0</v>
      </c>
      <c r="D1065" s="127">
        <f>Bil!E79</f>
        <v>0</v>
      </c>
      <c r="E1065" s="127"/>
      <c r="F1065" s="127"/>
      <c r="G1065" s="128">
        <f t="shared" ref="G1065:G1128" si="36">B1065/1000*C1065+B1065/500*D1065</f>
        <v>0</v>
      </c>
      <c r="H1065" s="128">
        <f t="shared" ref="H1065:H1128" si="37">ABS(C1065-ROUND(C1065,0))+ABS(D1065-ROUND(D1065,0))</f>
        <v>0</v>
      </c>
      <c r="I1065" s="129"/>
    </row>
    <row r="1066" spans="1:9">
      <c r="A1066" s="126">
        <v>152</v>
      </c>
      <c r="B1066" s="127">
        <f>Bil!C80</f>
        <v>69</v>
      </c>
      <c r="C1066" s="127">
        <f>Bil!D80</f>
        <v>0</v>
      </c>
      <c r="D1066" s="127">
        <f>Bil!E80</f>
        <v>0</v>
      </c>
      <c r="E1066" s="127"/>
      <c r="F1066" s="127"/>
      <c r="G1066" s="128">
        <f t="shared" si="36"/>
        <v>0</v>
      </c>
      <c r="H1066" s="128">
        <f t="shared" si="37"/>
        <v>0</v>
      </c>
      <c r="I1066" s="129"/>
    </row>
    <row r="1067" spans="1:9">
      <c r="A1067" s="126">
        <v>152</v>
      </c>
      <c r="B1067" s="127">
        <f>Bil!C81</f>
        <v>70</v>
      </c>
      <c r="C1067" s="127">
        <f>Bil!D81</f>
        <v>0</v>
      </c>
      <c r="D1067" s="127">
        <f>Bil!E81</f>
        <v>0</v>
      </c>
      <c r="E1067" s="127"/>
      <c r="F1067" s="127"/>
      <c r="G1067" s="128">
        <f t="shared" si="36"/>
        <v>0</v>
      </c>
      <c r="H1067" s="128">
        <f t="shared" si="37"/>
        <v>0</v>
      </c>
      <c r="I1067" s="129"/>
    </row>
    <row r="1068" spans="1:9">
      <c r="A1068" s="126">
        <v>152</v>
      </c>
      <c r="B1068" s="127">
        <f>Bil!C82</f>
        <v>71</v>
      </c>
      <c r="C1068" s="127">
        <f>Bil!D82</f>
        <v>0</v>
      </c>
      <c r="D1068" s="127">
        <f>Bil!E82</f>
        <v>0</v>
      </c>
      <c r="E1068" s="127"/>
      <c r="F1068" s="127"/>
      <c r="G1068" s="128">
        <f t="shared" si="36"/>
        <v>0</v>
      </c>
      <c r="H1068" s="128">
        <f t="shared" si="37"/>
        <v>0</v>
      </c>
      <c r="I1068" s="129"/>
    </row>
    <row r="1069" spans="1:9">
      <c r="A1069" s="126">
        <v>152</v>
      </c>
      <c r="B1069" s="127">
        <f>Bil!C83</f>
        <v>72</v>
      </c>
      <c r="C1069" s="127">
        <f>Bil!D83</f>
        <v>0</v>
      </c>
      <c r="D1069" s="127">
        <f>Bil!E83</f>
        <v>0</v>
      </c>
      <c r="E1069" s="127"/>
      <c r="F1069" s="127"/>
      <c r="G1069" s="128">
        <f t="shared" si="36"/>
        <v>0</v>
      </c>
      <c r="H1069" s="128">
        <f t="shared" si="37"/>
        <v>0</v>
      </c>
      <c r="I1069" s="129"/>
    </row>
    <row r="1070" spans="1:9">
      <c r="A1070" s="126">
        <v>152</v>
      </c>
      <c r="B1070" s="127">
        <f>Bil!C84</f>
        <v>73</v>
      </c>
      <c r="C1070" s="127">
        <f>Bil!D84</f>
        <v>0</v>
      </c>
      <c r="D1070" s="127">
        <f>Bil!E84</f>
        <v>0</v>
      </c>
      <c r="E1070" s="127"/>
      <c r="F1070" s="127"/>
      <c r="G1070" s="128">
        <f t="shared" si="36"/>
        <v>0</v>
      </c>
      <c r="H1070" s="128">
        <f t="shared" si="37"/>
        <v>0</v>
      </c>
      <c r="I1070" s="129"/>
    </row>
    <row r="1071" spans="1:9">
      <c r="A1071" s="126">
        <v>152</v>
      </c>
      <c r="B1071" s="127">
        <f>Bil!C85</f>
        <v>74</v>
      </c>
      <c r="C1071" s="127">
        <f>Bil!D85</f>
        <v>0</v>
      </c>
      <c r="D1071" s="127">
        <f>Bil!E85</f>
        <v>0</v>
      </c>
      <c r="E1071" s="127"/>
      <c r="F1071" s="127"/>
      <c r="G1071" s="128">
        <f t="shared" si="36"/>
        <v>0</v>
      </c>
      <c r="H1071" s="128">
        <f t="shared" si="37"/>
        <v>0</v>
      </c>
      <c r="I1071" s="129"/>
    </row>
    <row r="1072" spans="1:9">
      <c r="A1072" s="126">
        <v>152</v>
      </c>
      <c r="B1072" s="127">
        <f>Bil!C86</f>
        <v>75</v>
      </c>
      <c r="C1072" s="127">
        <f>Bil!D86</f>
        <v>0</v>
      </c>
      <c r="D1072" s="127">
        <f>Bil!E86</f>
        <v>0</v>
      </c>
      <c r="E1072" s="127"/>
      <c r="F1072" s="127"/>
      <c r="G1072" s="128">
        <f t="shared" si="36"/>
        <v>0</v>
      </c>
      <c r="H1072" s="128">
        <f t="shared" si="37"/>
        <v>0</v>
      </c>
      <c r="I1072" s="129"/>
    </row>
    <row r="1073" spans="1:9">
      <c r="A1073" s="126">
        <v>152</v>
      </c>
      <c r="B1073" s="127">
        <f>Bil!C87</f>
        <v>76</v>
      </c>
      <c r="C1073" s="127">
        <f>Bil!D87</f>
        <v>0</v>
      </c>
      <c r="D1073" s="127">
        <f>Bil!E87</f>
        <v>0</v>
      </c>
      <c r="E1073" s="127"/>
      <c r="F1073" s="127"/>
      <c r="G1073" s="128">
        <f t="shared" si="36"/>
        <v>0</v>
      </c>
      <c r="H1073" s="128">
        <f t="shared" si="37"/>
        <v>0</v>
      </c>
      <c r="I1073" s="129"/>
    </row>
    <row r="1074" spans="1:9">
      <c r="A1074" s="126">
        <v>152</v>
      </c>
      <c r="B1074" s="127">
        <f>Bil!C88</f>
        <v>77</v>
      </c>
      <c r="C1074" s="127">
        <f>Bil!D88</f>
        <v>0</v>
      </c>
      <c r="D1074" s="127">
        <f>Bil!E88</f>
        <v>0</v>
      </c>
      <c r="E1074" s="127"/>
      <c r="F1074" s="127"/>
      <c r="G1074" s="128">
        <f t="shared" si="36"/>
        <v>0</v>
      </c>
      <c r="H1074" s="128">
        <f t="shared" si="37"/>
        <v>0</v>
      </c>
      <c r="I1074" s="129"/>
    </row>
    <row r="1075" spans="1:9">
      <c r="A1075" s="126">
        <v>152</v>
      </c>
      <c r="B1075" s="127">
        <f>Bil!C89</f>
        <v>78</v>
      </c>
      <c r="C1075" s="127">
        <f>Bil!D89</f>
        <v>0</v>
      </c>
      <c r="D1075" s="127">
        <f>Bil!E89</f>
        <v>0</v>
      </c>
      <c r="E1075" s="127"/>
      <c r="F1075" s="127"/>
      <c r="G1075" s="128">
        <f t="shared" si="36"/>
        <v>0</v>
      </c>
      <c r="H1075" s="128">
        <f t="shared" si="37"/>
        <v>0</v>
      </c>
      <c r="I1075" s="129"/>
    </row>
    <row r="1076" spans="1:9">
      <c r="A1076" s="126">
        <v>152</v>
      </c>
      <c r="B1076" s="127">
        <f>Bil!C90</f>
        <v>79</v>
      </c>
      <c r="C1076" s="127">
        <f>Bil!D90</f>
        <v>0</v>
      </c>
      <c r="D1076" s="127">
        <f>Bil!E90</f>
        <v>0</v>
      </c>
      <c r="E1076" s="127"/>
      <c r="F1076" s="127"/>
      <c r="G1076" s="128">
        <f t="shared" si="36"/>
        <v>0</v>
      </c>
      <c r="H1076" s="128">
        <f t="shared" si="37"/>
        <v>0</v>
      </c>
      <c r="I1076" s="129"/>
    </row>
    <row r="1077" spans="1:9">
      <c r="A1077" s="126">
        <v>152</v>
      </c>
      <c r="B1077" s="127">
        <f>Bil!C91</f>
        <v>80</v>
      </c>
      <c r="C1077" s="127">
        <f>Bil!D91</f>
        <v>0</v>
      </c>
      <c r="D1077" s="127">
        <f>Bil!E91</f>
        <v>0</v>
      </c>
      <c r="E1077" s="127"/>
      <c r="F1077" s="127"/>
      <c r="G1077" s="128">
        <f t="shared" si="36"/>
        <v>0</v>
      </c>
      <c r="H1077" s="128">
        <f t="shared" si="37"/>
        <v>0</v>
      </c>
      <c r="I1077" s="129"/>
    </row>
    <row r="1078" spans="1:9">
      <c r="A1078" s="126">
        <v>152</v>
      </c>
      <c r="B1078" s="127">
        <f>Bil!C92</f>
        <v>81</v>
      </c>
      <c r="C1078" s="127">
        <f>Bil!D92</f>
        <v>0</v>
      </c>
      <c r="D1078" s="127">
        <f>Bil!E92</f>
        <v>0</v>
      </c>
      <c r="E1078" s="127"/>
      <c r="F1078" s="127"/>
      <c r="G1078" s="128">
        <f t="shared" si="36"/>
        <v>0</v>
      </c>
      <c r="H1078" s="128">
        <f t="shared" si="37"/>
        <v>0</v>
      </c>
      <c r="I1078" s="129"/>
    </row>
    <row r="1079" spans="1:9">
      <c r="A1079" s="126">
        <v>152</v>
      </c>
      <c r="B1079" s="127">
        <f>Bil!C93</f>
        <v>82</v>
      </c>
      <c r="C1079" s="127">
        <f>Bil!D93</f>
        <v>0</v>
      </c>
      <c r="D1079" s="127">
        <f>Bil!E93</f>
        <v>0</v>
      </c>
      <c r="E1079" s="127"/>
      <c r="F1079" s="127"/>
      <c r="G1079" s="128">
        <f t="shared" si="36"/>
        <v>0</v>
      </c>
      <c r="H1079" s="128">
        <f t="shared" si="37"/>
        <v>0</v>
      </c>
      <c r="I1079" s="129"/>
    </row>
    <row r="1080" spans="1:9">
      <c r="A1080" s="126">
        <v>152</v>
      </c>
      <c r="B1080" s="127">
        <f>Bil!C94</f>
        <v>83</v>
      </c>
      <c r="C1080" s="127">
        <f>Bil!D94</f>
        <v>0</v>
      </c>
      <c r="D1080" s="127">
        <f>Bil!E94</f>
        <v>0</v>
      </c>
      <c r="E1080" s="127"/>
      <c r="F1080" s="127"/>
      <c r="G1080" s="128">
        <f t="shared" si="36"/>
        <v>0</v>
      </c>
      <c r="H1080" s="128">
        <f t="shared" si="37"/>
        <v>0</v>
      </c>
      <c r="I1080" s="129"/>
    </row>
    <row r="1081" spans="1:9">
      <c r="A1081" s="126">
        <v>152</v>
      </c>
      <c r="B1081" s="127">
        <f>Bil!C95</f>
        <v>84</v>
      </c>
      <c r="C1081" s="127">
        <f>Bil!D95</f>
        <v>0</v>
      </c>
      <c r="D1081" s="127">
        <f>Bil!E95</f>
        <v>0</v>
      </c>
      <c r="E1081" s="127"/>
      <c r="F1081" s="127"/>
      <c r="G1081" s="128">
        <f t="shared" si="36"/>
        <v>0</v>
      </c>
      <c r="H1081" s="128">
        <f t="shared" si="37"/>
        <v>0</v>
      </c>
      <c r="I1081" s="129"/>
    </row>
    <row r="1082" spans="1:9">
      <c r="A1082" s="126">
        <v>152</v>
      </c>
      <c r="B1082" s="127">
        <f>Bil!C96</f>
        <v>85</v>
      </c>
      <c r="C1082" s="127">
        <f>Bil!D96</f>
        <v>0</v>
      </c>
      <c r="D1082" s="127">
        <f>Bil!E96</f>
        <v>0</v>
      </c>
      <c r="E1082" s="127"/>
      <c r="F1082" s="127"/>
      <c r="G1082" s="128">
        <f t="shared" si="36"/>
        <v>0</v>
      </c>
      <c r="H1082" s="128">
        <f t="shared" si="37"/>
        <v>0</v>
      </c>
      <c r="I1082" s="129"/>
    </row>
    <row r="1083" spans="1:9">
      <c r="A1083" s="126">
        <v>152</v>
      </c>
      <c r="B1083" s="127">
        <f>Bil!C97</f>
        <v>86</v>
      </c>
      <c r="C1083" s="127">
        <f>Bil!D97</f>
        <v>0</v>
      </c>
      <c r="D1083" s="127">
        <f>Bil!E97</f>
        <v>0</v>
      </c>
      <c r="E1083" s="127"/>
      <c r="F1083" s="127"/>
      <c r="G1083" s="128">
        <f t="shared" si="36"/>
        <v>0</v>
      </c>
      <c r="H1083" s="128">
        <f t="shared" si="37"/>
        <v>0</v>
      </c>
      <c r="I1083" s="129"/>
    </row>
    <row r="1084" spans="1:9">
      <c r="A1084" s="126">
        <v>152</v>
      </c>
      <c r="B1084" s="127">
        <f>Bil!C98</f>
        <v>87</v>
      </c>
      <c r="C1084" s="127">
        <f>Bil!D98</f>
        <v>0</v>
      </c>
      <c r="D1084" s="127">
        <f>Bil!E98</f>
        <v>0</v>
      </c>
      <c r="E1084" s="127"/>
      <c r="F1084" s="127"/>
      <c r="G1084" s="128">
        <f t="shared" si="36"/>
        <v>0</v>
      </c>
      <c r="H1084" s="128">
        <f t="shared" si="37"/>
        <v>0</v>
      </c>
      <c r="I1084" s="129"/>
    </row>
    <row r="1085" spans="1:9">
      <c r="A1085" s="126">
        <v>152</v>
      </c>
      <c r="B1085" s="127">
        <f>Bil!C99</f>
        <v>88</v>
      </c>
      <c r="C1085" s="127">
        <f>Bil!D99</f>
        <v>0</v>
      </c>
      <c r="D1085" s="127">
        <f>Bil!E99</f>
        <v>0</v>
      </c>
      <c r="E1085" s="127"/>
      <c r="F1085" s="127"/>
      <c r="G1085" s="128">
        <f t="shared" si="36"/>
        <v>0</v>
      </c>
      <c r="H1085" s="128">
        <f t="shared" si="37"/>
        <v>0</v>
      </c>
      <c r="I1085" s="129"/>
    </row>
    <row r="1086" spans="1:9">
      <c r="A1086" s="126">
        <v>152</v>
      </c>
      <c r="B1086" s="127">
        <f>Bil!C100</f>
        <v>89</v>
      </c>
      <c r="C1086" s="127">
        <f>Bil!D100</f>
        <v>0</v>
      </c>
      <c r="D1086" s="127">
        <f>Bil!E100</f>
        <v>0</v>
      </c>
      <c r="E1086" s="127"/>
      <c r="F1086" s="127"/>
      <c r="G1086" s="128">
        <f t="shared" si="36"/>
        <v>0</v>
      </c>
      <c r="H1086" s="128">
        <f t="shared" si="37"/>
        <v>0</v>
      </c>
      <c r="I1086" s="129"/>
    </row>
    <row r="1087" spans="1:9">
      <c r="A1087" s="126">
        <v>152</v>
      </c>
      <c r="B1087" s="127">
        <f>Bil!C101</f>
        <v>90</v>
      </c>
      <c r="C1087" s="127">
        <f>Bil!D101</f>
        <v>0</v>
      </c>
      <c r="D1087" s="127">
        <f>Bil!E101</f>
        <v>0</v>
      </c>
      <c r="E1087" s="127"/>
      <c r="F1087" s="127"/>
      <c r="G1087" s="128">
        <f t="shared" si="36"/>
        <v>0</v>
      </c>
      <c r="H1087" s="128">
        <f t="shared" si="37"/>
        <v>0</v>
      </c>
      <c r="I1087" s="129"/>
    </row>
    <row r="1088" spans="1:9">
      <c r="A1088" s="126">
        <v>152</v>
      </c>
      <c r="B1088" s="127">
        <f>Bil!C102</f>
        <v>91</v>
      </c>
      <c r="C1088" s="127">
        <f>Bil!D102</f>
        <v>0</v>
      </c>
      <c r="D1088" s="127">
        <f>Bil!E102</f>
        <v>0</v>
      </c>
      <c r="E1088" s="127"/>
      <c r="F1088" s="127"/>
      <c r="G1088" s="128">
        <f t="shared" si="36"/>
        <v>0</v>
      </c>
      <c r="H1088" s="128">
        <f t="shared" si="37"/>
        <v>0</v>
      </c>
      <c r="I1088" s="129"/>
    </row>
    <row r="1089" spans="1:9">
      <c r="A1089" s="126">
        <v>152</v>
      </c>
      <c r="B1089" s="127">
        <f>Bil!C103</f>
        <v>92</v>
      </c>
      <c r="C1089" s="127">
        <f>Bil!D103</f>
        <v>0</v>
      </c>
      <c r="D1089" s="127">
        <f>Bil!E103</f>
        <v>0</v>
      </c>
      <c r="E1089" s="127"/>
      <c r="F1089" s="127"/>
      <c r="G1089" s="128">
        <f t="shared" si="36"/>
        <v>0</v>
      </c>
      <c r="H1089" s="128">
        <f t="shared" si="37"/>
        <v>0</v>
      </c>
      <c r="I1089" s="129"/>
    </row>
    <row r="1090" spans="1:9">
      <c r="A1090" s="126">
        <v>152</v>
      </c>
      <c r="B1090" s="127">
        <f>Bil!C104</f>
        <v>93</v>
      </c>
      <c r="C1090" s="127">
        <f>Bil!D104</f>
        <v>0</v>
      </c>
      <c r="D1090" s="127">
        <f>Bil!E104</f>
        <v>0</v>
      </c>
      <c r="E1090" s="127"/>
      <c r="F1090" s="127"/>
      <c r="G1090" s="128">
        <f t="shared" si="36"/>
        <v>0</v>
      </c>
      <c r="H1090" s="128">
        <f t="shared" si="37"/>
        <v>0</v>
      </c>
      <c r="I1090" s="129"/>
    </row>
    <row r="1091" spans="1:9">
      <c r="A1091" s="126">
        <v>152</v>
      </c>
      <c r="B1091" s="127">
        <f>Bil!C105</f>
        <v>94</v>
      </c>
      <c r="C1091" s="127">
        <f>Bil!D105</f>
        <v>0</v>
      </c>
      <c r="D1091" s="127">
        <f>Bil!E105</f>
        <v>0</v>
      </c>
      <c r="E1091" s="127"/>
      <c r="F1091" s="127"/>
      <c r="G1091" s="128">
        <f t="shared" si="36"/>
        <v>0</v>
      </c>
      <c r="H1091" s="128">
        <f t="shared" si="37"/>
        <v>0</v>
      </c>
      <c r="I1091" s="129"/>
    </row>
    <row r="1092" spans="1:9">
      <c r="A1092" s="126">
        <v>152</v>
      </c>
      <c r="B1092" s="127">
        <f>Bil!C106</f>
        <v>95</v>
      </c>
      <c r="C1092" s="127">
        <f>Bil!D106</f>
        <v>0</v>
      </c>
      <c r="D1092" s="127">
        <f>Bil!E106</f>
        <v>0</v>
      </c>
      <c r="E1092" s="127"/>
      <c r="F1092" s="127"/>
      <c r="G1092" s="128">
        <f t="shared" si="36"/>
        <v>0</v>
      </c>
      <c r="H1092" s="128">
        <f t="shared" si="37"/>
        <v>0</v>
      </c>
      <c r="I1092" s="129"/>
    </row>
    <row r="1093" spans="1:9">
      <c r="A1093" s="126">
        <v>152</v>
      </c>
      <c r="B1093" s="127">
        <f>Bil!C107</f>
        <v>96</v>
      </c>
      <c r="C1093" s="127">
        <f>Bil!D107</f>
        <v>0</v>
      </c>
      <c r="D1093" s="127">
        <f>Bil!E107</f>
        <v>0</v>
      </c>
      <c r="E1093" s="127"/>
      <c r="F1093" s="127"/>
      <c r="G1093" s="128">
        <f t="shared" si="36"/>
        <v>0</v>
      </c>
      <c r="H1093" s="128">
        <f t="shared" si="37"/>
        <v>0</v>
      </c>
      <c r="I1093" s="129"/>
    </row>
    <row r="1094" spans="1:9">
      <c r="A1094" s="126">
        <v>152</v>
      </c>
      <c r="B1094" s="127">
        <f>Bil!C108</f>
        <v>97</v>
      </c>
      <c r="C1094" s="127">
        <f>Bil!D108</f>
        <v>0</v>
      </c>
      <c r="D1094" s="127">
        <f>Bil!E108</f>
        <v>0</v>
      </c>
      <c r="E1094" s="127"/>
      <c r="F1094" s="127"/>
      <c r="G1094" s="128">
        <f t="shared" si="36"/>
        <v>0</v>
      </c>
      <c r="H1094" s="128">
        <f t="shared" si="37"/>
        <v>0</v>
      </c>
      <c r="I1094" s="129"/>
    </row>
    <row r="1095" spans="1:9">
      <c r="A1095" s="126">
        <v>152</v>
      </c>
      <c r="B1095" s="127">
        <f>Bil!C109</f>
        <v>98</v>
      </c>
      <c r="C1095" s="127">
        <f>Bil!D109</f>
        <v>0</v>
      </c>
      <c r="D1095" s="127">
        <f>Bil!E109</f>
        <v>0</v>
      </c>
      <c r="E1095" s="127"/>
      <c r="F1095" s="127"/>
      <c r="G1095" s="128">
        <f t="shared" si="36"/>
        <v>0</v>
      </c>
      <c r="H1095" s="128">
        <f t="shared" si="37"/>
        <v>0</v>
      </c>
      <c r="I1095" s="129"/>
    </row>
    <row r="1096" spans="1:9">
      <c r="A1096" s="126">
        <v>152</v>
      </c>
      <c r="B1096" s="127">
        <f>Bil!C110</f>
        <v>99</v>
      </c>
      <c r="C1096" s="127">
        <f>Bil!D110</f>
        <v>0</v>
      </c>
      <c r="D1096" s="127">
        <f>Bil!E110</f>
        <v>0</v>
      </c>
      <c r="E1096" s="127"/>
      <c r="F1096" s="127"/>
      <c r="G1096" s="128">
        <f t="shared" si="36"/>
        <v>0</v>
      </c>
      <c r="H1096" s="128">
        <f t="shared" si="37"/>
        <v>0</v>
      </c>
      <c r="I1096" s="129"/>
    </row>
    <row r="1097" spans="1:9">
      <c r="A1097" s="126">
        <v>152</v>
      </c>
      <c r="B1097" s="127">
        <f>Bil!C111</f>
        <v>100</v>
      </c>
      <c r="C1097" s="127">
        <f>Bil!D111</f>
        <v>0</v>
      </c>
      <c r="D1097" s="127">
        <f>Bil!E111</f>
        <v>0</v>
      </c>
      <c r="E1097" s="127"/>
      <c r="F1097" s="127"/>
      <c r="G1097" s="128">
        <f t="shared" si="36"/>
        <v>0</v>
      </c>
      <c r="H1097" s="128">
        <f t="shared" si="37"/>
        <v>0</v>
      </c>
      <c r="I1097" s="129"/>
    </row>
    <row r="1098" spans="1:9">
      <c r="A1098" s="126">
        <v>152</v>
      </c>
      <c r="B1098" s="127">
        <f>Bil!C112</f>
        <v>101</v>
      </c>
      <c r="C1098" s="127">
        <f>Bil!D112</f>
        <v>0</v>
      </c>
      <c r="D1098" s="127">
        <f>Bil!E112</f>
        <v>0</v>
      </c>
      <c r="E1098" s="127"/>
      <c r="F1098" s="127"/>
      <c r="G1098" s="128">
        <f t="shared" si="36"/>
        <v>0</v>
      </c>
      <c r="H1098" s="128">
        <f t="shared" si="37"/>
        <v>0</v>
      </c>
      <c r="I1098" s="129"/>
    </row>
    <row r="1099" spans="1:9">
      <c r="A1099" s="126">
        <v>152</v>
      </c>
      <c r="B1099" s="127">
        <f>Bil!C113</f>
        <v>102</v>
      </c>
      <c r="C1099" s="127">
        <f>Bil!D113</f>
        <v>0</v>
      </c>
      <c r="D1099" s="127">
        <f>Bil!E113</f>
        <v>0</v>
      </c>
      <c r="E1099" s="127"/>
      <c r="F1099" s="127"/>
      <c r="G1099" s="128">
        <f t="shared" si="36"/>
        <v>0</v>
      </c>
      <c r="H1099" s="128">
        <f t="shared" si="37"/>
        <v>0</v>
      </c>
      <c r="I1099" s="129"/>
    </row>
    <row r="1100" spans="1:9">
      <c r="A1100" s="126">
        <v>152</v>
      </c>
      <c r="B1100" s="127">
        <f>Bil!C114</f>
        <v>103</v>
      </c>
      <c r="C1100" s="127">
        <f>Bil!D114</f>
        <v>0</v>
      </c>
      <c r="D1100" s="127">
        <f>Bil!E114</f>
        <v>0</v>
      </c>
      <c r="E1100" s="127"/>
      <c r="F1100" s="127"/>
      <c r="G1100" s="128">
        <f t="shared" si="36"/>
        <v>0</v>
      </c>
      <c r="H1100" s="128">
        <f t="shared" si="37"/>
        <v>0</v>
      </c>
      <c r="I1100" s="129"/>
    </row>
    <row r="1101" spans="1:9">
      <c r="A1101" s="126">
        <v>152</v>
      </c>
      <c r="B1101" s="127">
        <f>Bil!C115</f>
        <v>104</v>
      </c>
      <c r="C1101" s="127">
        <f>Bil!D115</f>
        <v>0</v>
      </c>
      <c r="D1101" s="127">
        <f>Bil!E115</f>
        <v>0</v>
      </c>
      <c r="E1101" s="127"/>
      <c r="F1101" s="127"/>
      <c r="G1101" s="128">
        <f t="shared" si="36"/>
        <v>0</v>
      </c>
      <c r="H1101" s="128">
        <f t="shared" si="37"/>
        <v>0</v>
      </c>
      <c r="I1101" s="129"/>
    </row>
    <row r="1102" spans="1:9">
      <c r="A1102" s="126">
        <v>152</v>
      </c>
      <c r="B1102" s="127">
        <f>Bil!C116</f>
        <v>105</v>
      </c>
      <c r="C1102" s="127">
        <f>Bil!D116</f>
        <v>0</v>
      </c>
      <c r="D1102" s="127">
        <f>Bil!E116</f>
        <v>0</v>
      </c>
      <c r="E1102" s="127"/>
      <c r="F1102" s="127"/>
      <c r="G1102" s="128">
        <f t="shared" si="36"/>
        <v>0</v>
      </c>
      <c r="H1102" s="128">
        <f t="shared" si="37"/>
        <v>0</v>
      </c>
      <c r="I1102" s="129"/>
    </row>
    <row r="1103" spans="1:9">
      <c r="A1103" s="126">
        <v>152</v>
      </c>
      <c r="B1103" s="127">
        <f>Bil!C117</f>
        <v>106</v>
      </c>
      <c r="C1103" s="127">
        <f>Bil!D117</f>
        <v>0</v>
      </c>
      <c r="D1103" s="127">
        <f>Bil!E117</f>
        <v>0</v>
      </c>
      <c r="E1103" s="127"/>
      <c r="F1103" s="127"/>
      <c r="G1103" s="128">
        <f t="shared" si="36"/>
        <v>0</v>
      </c>
      <c r="H1103" s="128">
        <f t="shared" si="37"/>
        <v>0</v>
      </c>
      <c r="I1103" s="129"/>
    </row>
    <row r="1104" spans="1:9">
      <c r="A1104" s="126">
        <v>152</v>
      </c>
      <c r="B1104" s="127">
        <f>Bil!C118</f>
        <v>107</v>
      </c>
      <c r="C1104" s="127">
        <f>Bil!D118</f>
        <v>0</v>
      </c>
      <c r="D1104" s="127">
        <f>Bil!E118</f>
        <v>0</v>
      </c>
      <c r="E1104" s="127"/>
      <c r="F1104" s="127"/>
      <c r="G1104" s="128">
        <f t="shared" si="36"/>
        <v>0</v>
      </c>
      <c r="H1104" s="128">
        <f t="shared" si="37"/>
        <v>0</v>
      </c>
      <c r="I1104" s="129"/>
    </row>
    <row r="1105" spans="1:9">
      <c r="A1105" s="126">
        <v>152</v>
      </c>
      <c r="B1105" s="127">
        <f>Bil!C119</f>
        <v>108</v>
      </c>
      <c r="C1105" s="127">
        <f>Bil!D119</f>
        <v>0</v>
      </c>
      <c r="D1105" s="127">
        <f>Bil!E119</f>
        <v>0</v>
      </c>
      <c r="E1105" s="127"/>
      <c r="F1105" s="127"/>
      <c r="G1105" s="128">
        <f t="shared" si="36"/>
        <v>0</v>
      </c>
      <c r="H1105" s="128">
        <f t="shared" si="37"/>
        <v>0</v>
      </c>
      <c r="I1105" s="129"/>
    </row>
    <row r="1106" spans="1:9">
      <c r="A1106" s="126">
        <v>152</v>
      </c>
      <c r="B1106" s="127">
        <f>Bil!C120</f>
        <v>109</v>
      </c>
      <c r="C1106" s="127">
        <f>Bil!D120</f>
        <v>0</v>
      </c>
      <c r="D1106" s="127">
        <f>Bil!E120</f>
        <v>0</v>
      </c>
      <c r="E1106" s="127"/>
      <c r="F1106" s="127"/>
      <c r="G1106" s="128">
        <f t="shared" si="36"/>
        <v>0</v>
      </c>
      <c r="H1106" s="128">
        <f t="shared" si="37"/>
        <v>0</v>
      </c>
      <c r="I1106" s="129"/>
    </row>
    <row r="1107" spans="1:9">
      <c r="A1107" s="126">
        <v>152</v>
      </c>
      <c r="B1107" s="127">
        <f>Bil!C121</f>
        <v>110</v>
      </c>
      <c r="C1107" s="127">
        <f>Bil!D121</f>
        <v>0</v>
      </c>
      <c r="D1107" s="127">
        <f>Bil!E121</f>
        <v>0</v>
      </c>
      <c r="E1107" s="127"/>
      <c r="F1107" s="127"/>
      <c r="G1107" s="128">
        <f t="shared" si="36"/>
        <v>0</v>
      </c>
      <c r="H1107" s="128">
        <f t="shared" si="37"/>
        <v>0</v>
      </c>
      <c r="I1107" s="129"/>
    </row>
    <row r="1108" spans="1:9">
      <c r="A1108" s="126">
        <v>152</v>
      </c>
      <c r="B1108" s="127">
        <f>Bil!C122</f>
        <v>111</v>
      </c>
      <c r="C1108" s="127">
        <f>Bil!D122</f>
        <v>0</v>
      </c>
      <c r="D1108" s="127">
        <f>Bil!E122</f>
        <v>0</v>
      </c>
      <c r="E1108" s="127"/>
      <c r="F1108" s="127"/>
      <c r="G1108" s="128">
        <f t="shared" si="36"/>
        <v>0</v>
      </c>
      <c r="H1108" s="128">
        <f t="shared" si="37"/>
        <v>0</v>
      </c>
      <c r="I1108" s="129"/>
    </row>
    <row r="1109" spans="1:9">
      <c r="A1109" s="126">
        <v>152</v>
      </c>
      <c r="B1109" s="127">
        <f>Bil!C123</f>
        <v>112</v>
      </c>
      <c r="C1109" s="127">
        <f>Bil!D123</f>
        <v>0</v>
      </c>
      <c r="D1109" s="127">
        <f>Bil!E123</f>
        <v>0</v>
      </c>
      <c r="E1109" s="127"/>
      <c r="F1109" s="127"/>
      <c r="G1109" s="128">
        <f t="shared" si="36"/>
        <v>0</v>
      </c>
      <c r="H1109" s="128">
        <f t="shared" si="37"/>
        <v>0</v>
      </c>
      <c r="I1109" s="129"/>
    </row>
    <row r="1110" spans="1:9">
      <c r="A1110" s="126">
        <v>152</v>
      </c>
      <c r="B1110" s="127">
        <f>Bil!C124</f>
        <v>113</v>
      </c>
      <c r="C1110" s="127">
        <f>Bil!D124</f>
        <v>0</v>
      </c>
      <c r="D1110" s="127">
        <f>Bil!E124</f>
        <v>0</v>
      </c>
      <c r="E1110" s="127"/>
      <c r="F1110" s="127"/>
      <c r="G1110" s="128">
        <f t="shared" si="36"/>
        <v>0</v>
      </c>
      <c r="H1110" s="128">
        <f t="shared" si="37"/>
        <v>0</v>
      </c>
      <c r="I1110" s="129"/>
    </row>
    <row r="1111" spans="1:9">
      <c r="A1111" s="126">
        <v>152</v>
      </c>
      <c r="B1111" s="127">
        <f>Bil!C125</f>
        <v>114</v>
      </c>
      <c r="C1111" s="127">
        <f>Bil!D125</f>
        <v>0</v>
      </c>
      <c r="D1111" s="127">
        <f>Bil!E125</f>
        <v>0</v>
      </c>
      <c r="E1111" s="127"/>
      <c r="F1111" s="127"/>
      <c r="G1111" s="128">
        <f t="shared" si="36"/>
        <v>0</v>
      </c>
      <c r="H1111" s="128">
        <f t="shared" si="37"/>
        <v>0</v>
      </c>
      <c r="I1111" s="129"/>
    </row>
    <row r="1112" spans="1:9">
      <c r="A1112" s="126">
        <v>152</v>
      </c>
      <c r="B1112" s="127">
        <f>Bil!C126</f>
        <v>115</v>
      </c>
      <c r="C1112" s="127">
        <f>Bil!D126</f>
        <v>0</v>
      </c>
      <c r="D1112" s="127">
        <f>Bil!E126</f>
        <v>0</v>
      </c>
      <c r="E1112" s="127"/>
      <c r="F1112" s="127"/>
      <c r="G1112" s="128">
        <f t="shared" si="36"/>
        <v>0</v>
      </c>
      <c r="H1112" s="128">
        <f t="shared" si="37"/>
        <v>0</v>
      </c>
      <c r="I1112" s="129"/>
    </row>
    <row r="1113" spans="1:9">
      <c r="A1113" s="126">
        <v>152</v>
      </c>
      <c r="B1113" s="127">
        <f>Bil!C127</f>
        <v>116</v>
      </c>
      <c r="C1113" s="127">
        <f>Bil!D127</f>
        <v>0</v>
      </c>
      <c r="D1113" s="127">
        <f>Bil!E127</f>
        <v>0</v>
      </c>
      <c r="E1113" s="127"/>
      <c r="F1113" s="127"/>
      <c r="G1113" s="128">
        <f t="shared" si="36"/>
        <v>0</v>
      </c>
      <c r="H1113" s="128">
        <f t="shared" si="37"/>
        <v>0</v>
      </c>
      <c r="I1113" s="129"/>
    </row>
    <row r="1114" spans="1:9">
      <c r="A1114" s="126">
        <v>152</v>
      </c>
      <c r="B1114" s="127">
        <f>Bil!C128</f>
        <v>117</v>
      </c>
      <c r="C1114" s="127">
        <f>Bil!D128</f>
        <v>0</v>
      </c>
      <c r="D1114" s="127">
        <f>Bil!E128</f>
        <v>0</v>
      </c>
      <c r="E1114" s="127"/>
      <c r="F1114" s="127"/>
      <c r="G1114" s="128">
        <f t="shared" si="36"/>
        <v>0</v>
      </c>
      <c r="H1114" s="128">
        <f t="shared" si="37"/>
        <v>0</v>
      </c>
      <c r="I1114" s="129"/>
    </row>
    <row r="1115" spans="1:9">
      <c r="A1115" s="126">
        <v>152</v>
      </c>
      <c r="B1115" s="127">
        <f>Bil!C129</f>
        <v>118</v>
      </c>
      <c r="C1115" s="127">
        <f>Bil!D129</f>
        <v>0</v>
      </c>
      <c r="D1115" s="127">
        <f>Bil!E129</f>
        <v>0</v>
      </c>
      <c r="E1115" s="127"/>
      <c r="F1115" s="127"/>
      <c r="G1115" s="128">
        <f t="shared" si="36"/>
        <v>0</v>
      </c>
      <c r="H1115" s="128">
        <f t="shared" si="37"/>
        <v>0</v>
      </c>
      <c r="I1115" s="129"/>
    </row>
    <row r="1116" spans="1:9">
      <c r="A1116" s="126">
        <v>152</v>
      </c>
      <c r="B1116" s="127">
        <f>Bil!C130</f>
        <v>119</v>
      </c>
      <c r="C1116" s="127">
        <f>Bil!D130</f>
        <v>0</v>
      </c>
      <c r="D1116" s="127">
        <f>Bil!E130</f>
        <v>0</v>
      </c>
      <c r="E1116" s="127"/>
      <c r="F1116" s="127"/>
      <c r="G1116" s="128">
        <f t="shared" si="36"/>
        <v>0</v>
      </c>
      <c r="H1116" s="128">
        <f t="shared" si="37"/>
        <v>0</v>
      </c>
      <c r="I1116" s="129"/>
    </row>
    <row r="1117" spans="1:9">
      <c r="A1117" s="126">
        <v>152</v>
      </c>
      <c r="B1117" s="127">
        <f>Bil!C131</f>
        <v>120</v>
      </c>
      <c r="C1117" s="127">
        <f>Bil!D131</f>
        <v>0</v>
      </c>
      <c r="D1117" s="127">
        <f>Bil!E131</f>
        <v>0</v>
      </c>
      <c r="E1117" s="127"/>
      <c r="F1117" s="127"/>
      <c r="G1117" s="128">
        <f t="shared" si="36"/>
        <v>0</v>
      </c>
      <c r="H1117" s="128">
        <f t="shared" si="37"/>
        <v>0</v>
      </c>
      <c r="I1117" s="129"/>
    </row>
    <row r="1118" spans="1:9">
      <c r="A1118" s="126">
        <v>152</v>
      </c>
      <c r="B1118" s="127">
        <f>Bil!C132</f>
        <v>121</v>
      </c>
      <c r="C1118" s="127">
        <f>Bil!D132</f>
        <v>0</v>
      </c>
      <c r="D1118" s="127">
        <f>Bil!E132</f>
        <v>0</v>
      </c>
      <c r="E1118" s="127"/>
      <c r="F1118" s="127"/>
      <c r="G1118" s="128">
        <f t="shared" si="36"/>
        <v>0</v>
      </c>
      <c r="H1118" s="128">
        <f t="shared" si="37"/>
        <v>0</v>
      </c>
      <c r="I1118" s="129"/>
    </row>
    <row r="1119" spans="1:9">
      <c r="A1119" s="126">
        <v>152</v>
      </c>
      <c r="B1119" s="127">
        <f>Bil!C133</f>
        <v>122</v>
      </c>
      <c r="C1119" s="127">
        <f>Bil!D133</f>
        <v>0</v>
      </c>
      <c r="D1119" s="127">
        <f>Bil!E133</f>
        <v>0</v>
      </c>
      <c r="E1119" s="127"/>
      <c r="F1119" s="127"/>
      <c r="G1119" s="128">
        <f t="shared" si="36"/>
        <v>0</v>
      </c>
      <c r="H1119" s="128">
        <f t="shared" si="37"/>
        <v>0</v>
      </c>
      <c r="I1119" s="129"/>
    </row>
    <row r="1120" spans="1:9">
      <c r="A1120" s="126">
        <v>152</v>
      </c>
      <c r="B1120" s="127">
        <f>Bil!C134</f>
        <v>123</v>
      </c>
      <c r="C1120" s="127">
        <f>Bil!D134</f>
        <v>0</v>
      </c>
      <c r="D1120" s="127">
        <f>Bil!E134</f>
        <v>0</v>
      </c>
      <c r="E1120" s="127"/>
      <c r="F1120" s="127"/>
      <c r="G1120" s="128">
        <f t="shared" si="36"/>
        <v>0</v>
      </c>
      <c r="H1120" s="128">
        <f t="shared" si="37"/>
        <v>0</v>
      </c>
      <c r="I1120" s="129"/>
    </row>
    <row r="1121" spans="1:9">
      <c r="A1121" s="126">
        <v>152</v>
      </c>
      <c r="B1121" s="127">
        <f>Bil!C135</f>
        <v>124</v>
      </c>
      <c r="C1121" s="127">
        <f>Bil!D135</f>
        <v>0</v>
      </c>
      <c r="D1121" s="127">
        <f>Bil!E135</f>
        <v>0</v>
      </c>
      <c r="E1121" s="127"/>
      <c r="F1121" s="127"/>
      <c r="G1121" s="128">
        <f t="shared" si="36"/>
        <v>0</v>
      </c>
      <c r="H1121" s="128">
        <f t="shared" si="37"/>
        <v>0</v>
      </c>
      <c r="I1121" s="129"/>
    </row>
    <row r="1122" spans="1:9">
      <c r="A1122" s="126">
        <v>152</v>
      </c>
      <c r="B1122" s="127">
        <f>Bil!C136</f>
        <v>125</v>
      </c>
      <c r="C1122" s="127">
        <f>Bil!D136</f>
        <v>0</v>
      </c>
      <c r="D1122" s="127">
        <f>Bil!E136</f>
        <v>0</v>
      </c>
      <c r="E1122" s="127"/>
      <c r="F1122" s="127"/>
      <c r="G1122" s="128">
        <f t="shared" si="36"/>
        <v>0</v>
      </c>
      <c r="H1122" s="128">
        <f t="shared" si="37"/>
        <v>0</v>
      </c>
      <c r="I1122" s="129"/>
    </row>
    <row r="1123" spans="1:9">
      <c r="A1123" s="126">
        <v>152</v>
      </c>
      <c r="B1123" s="127">
        <f>Bil!C137</f>
        <v>126</v>
      </c>
      <c r="C1123" s="127">
        <f>Bil!D137</f>
        <v>0</v>
      </c>
      <c r="D1123" s="127">
        <f>Bil!E137</f>
        <v>0</v>
      </c>
      <c r="E1123" s="127"/>
      <c r="F1123" s="127"/>
      <c r="G1123" s="128">
        <f t="shared" si="36"/>
        <v>0</v>
      </c>
      <c r="H1123" s="128">
        <f t="shared" si="37"/>
        <v>0</v>
      </c>
      <c r="I1123" s="129"/>
    </row>
    <row r="1124" spans="1:9">
      <c r="A1124" s="126">
        <v>152</v>
      </c>
      <c r="B1124" s="127">
        <f>Bil!C138</f>
        <v>127</v>
      </c>
      <c r="C1124" s="127">
        <f>Bil!D138</f>
        <v>0</v>
      </c>
      <c r="D1124" s="127">
        <f>Bil!E138</f>
        <v>0</v>
      </c>
      <c r="E1124" s="127"/>
      <c r="F1124" s="127"/>
      <c r="G1124" s="128">
        <f t="shared" si="36"/>
        <v>0</v>
      </c>
      <c r="H1124" s="128">
        <f t="shared" si="37"/>
        <v>0</v>
      </c>
      <c r="I1124" s="129"/>
    </row>
    <row r="1125" spans="1:9">
      <c r="A1125" s="126">
        <v>152</v>
      </c>
      <c r="B1125" s="127">
        <f>Bil!C139</f>
        <v>128</v>
      </c>
      <c r="C1125" s="127">
        <f>Bil!D139</f>
        <v>0</v>
      </c>
      <c r="D1125" s="127">
        <f>Bil!E139</f>
        <v>0</v>
      </c>
      <c r="E1125" s="127"/>
      <c r="F1125" s="127"/>
      <c r="G1125" s="128">
        <f t="shared" si="36"/>
        <v>0</v>
      </c>
      <c r="H1125" s="128">
        <f t="shared" si="37"/>
        <v>0</v>
      </c>
      <c r="I1125" s="129"/>
    </row>
    <row r="1126" spans="1:9">
      <c r="A1126" s="126">
        <v>152</v>
      </c>
      <c r="B1126" s="127">
        <f>Bil!C140</f>
        <v>129</v>
      </c>
      <c r="C1126" s="127">
        <f>Bil!D140</f>
        <v>0</v>
      </c>
      <c r="D1126" s="127">
        <f>Bil!E140</f>
        <v>0</v>
      </c>
      <c r="E1126" s="127"/>
      <c r="F1126" s="127"/>
      <c r="G1126" s="128">
        <f t="shared" si="36"/>
        <v>0</v>
      </c>
      <c r="H1126" s="128">
        <f t="shared" si="37"/>
        <v>0</v>
      </c>
      <c r="I1126" s="129"/>
    </row>
    <row r="1127" spans="1:9">
      <c r="A1127" s="126">
        <v>152</v>
      </c>
      <c r="B1127" s="127">
        <f>Bil!C141</f>
        <v>130</v>
      </c>
      <c r="C1127" s="127">
        <f>Bil!D141</f>
        <v>0</v>
      </c>
      <c r="D1127" s="127">
        <f>Bil!E141</f>
        <v>0</v>
      </c>
      <c r="E1127" s="127"/>
      <c r="F1127" s="127"/>
      <c r="G1127" s="128">
        <f t="shared" si="36"/>
        <v>0</v>
      </c>
      <c r="H1127" s="128">
        <f t="shared" si="37"/>
        <v>0</v>
      </c>
      <c r="I1127" s="129"/>
    </row>
    <row r="1128" spans="1:9">
      <c r="A1128" s="126">
        <v>152</v>
      </c>
      <c r="B1128" s="127">
        <f>Bil!C142</f>
        <v>131</v>
      </c>
      <c r="C1128" s="127">
        <f>Bil!D142</f>
        <v>0</v>
      </c>
      <c r="D1128" s="127">
        <f>Bil!E142</f>
        <v>0</v>
      </c>
      <c r="E1128" s="127"/>
      <c r="F1128" s="127"/>
      <c r="G1128" s="128">
        <f t="shared" si="36"/>
        <v>0</v>
      </c>
      <c r="H1128" s="128">
        <f t="shared" si="37"/>
        <v>0</v>
      </c>
      <c r="I1128" s="129"/>
    </row>
    <row r="1129" spans="1:9">
      <c r="A1129" s="126">
        <v>152</v>
      </c>
      <c r="B1129" s="127">
        <f>Bil!C143</f>
        <v>132</v>
      </c>
      <c r="C1129" s="127">
        <f>Bil!D143</f>
        <v>0</v>
      </c>
      <c r="D1129" s="127">
        <f>Bil!E143</f>
        <v>0</v>
      </c>
      <c r="E1129" s="127"/>
      <c r="F1129" s="127"/>
      <c r="G1129" s="128">
        <f t="shared" ref="G1129:G1192" si="38">B1129/1000*C1129+B1129/500*D1129</f>
        <v>0</v>
      </c>
      <c r="H1129" s="128">
        <f t="shared" ref="H1129:H1192" si="39">ABS(C1129-ROUND(C1129,0))+ABS(D1129-ROUND(D1129,0))</f>
        <v>0</v>
      </c>
      <c r="I1129" s="129"/>
    </row>
    <row r="1130" spans="1:9">
      <c r="A1130" s="126">
        <v>152</v>
      </c>
      <c r="B1130" s="127">
        <f>Bil!C144</f>
        <v>133</v>
      </c>
      <c r="C1130" s="127">
        <f>Bil!D144</f>
        <v>0</v>
      </c>
      <c r="D1130" s="127">
        <f>Bil!E144</f>
        <v>0</v>
      </c>
      <c r="E1130" s="127"/>
      <c r="F1130" s="127"/>
      <c r="G1130" s="128">
        <f t="shared" si="38"/>
        <v>0</v>
      </c>
      <c r="H1130" s="128">
        <f t="shared" si="39"/>
        <v>0</v>
      </c>
      <c r="I1130" s="129"/>
    </row>
    <row r="1131" spans="1:9">
      <c r="A1131" s="126">
        <v>152</v>
      </c>
      <c r="B1131" s="127">
        <f>Bil!C145</f>
        <v>134</v>
      </c>
      <c r="C1131" s="127">
        <f>Bil!D145</f>
        <v>0</v>
      </c>
      <c r="D1131" s="127">
        <f>Bil!E145</f>
        <v>0</v>
      </c>
      <c r="E1131" s="127"/>
      <c r="F1131" s="127"/>
      <c r="G1131" s="128">
        <f t="shared" si="38"/>
        <v>0</v>
      </c>
      <c r="H1131" s="128">
        <f t="shared" si="39"/>
        <v>0</v>
      </c>
      <c r="I1131" s="129"/>
    </row>
    <row r="1132" spans="1:9">
      <c r="A1132" s="126">
        <v>152</v>
      </c>
      <c r="B1132" s="127">
        <f>Bil!C146</f>
        <v>135</v>
      </c>
      <c r="C1132" s="127">
        <f>Bil!D146</f>
        <v>0</v>
      </c>
      <c r="D1132" s="127">
        <f>Bil!E146</f>
        <v>0</v>
      </c>
      <c r="E1132" s="127"/>
      <c r="F1132" s="127"/>
      <c r="G1132" s="128">
        <f t="shared" si="38"/>
        <v>0</v>
      </c>
      <c r="H1132" s="128">
        <f t="shared" si="39"/>
        <v>0</v>
      </c>
      <c r="I1132" s="129"/>
    </row>
    <row r="1133" spans="1:9">
      <c r="A1133" s="126">
        <v>152</v>
      </c>
      <c r="B1133" s="127">
        <f>Bil!C147</f>
        <v>136</v>
      </c>
      <c r="C1133" s="127">
        <f>Bil!D147</f>
        <v>0</v>
      </c>
      <c r="D1133" s="127">
        <f>Bil!E147</f>
        <v>0</v>
      </c>
      <c r="E1133" s="127"/>
      <c r="F1133" s="127"/>
      <c r="G1133" s="128">
        <f t="shared" si="38"/>
        <v>0</v>
      </c>
      <c r="H1133" s="128">
        <f t="shared" si="39"/>
        <v>0</v>
      </c>
      <c r="I1133" s="129"/>
    </row>
    <row r="1134" spans="1:9">
      <c r="A1134" s="126">
        <v>152</v>
      </c>
      <c r="B1134" s="127">
        <f>Bil!C148</f>
        <v>137</v>
      </c>
      <c r="C1134" s="127">
        <f>Bil!D148</f>
        <v>0</v>
      </c>
      <c r="D1134" s="127">
        <f>Bil!E148</f>
        <v>0</v>
      </c>
      <c r="E1134" s="127"/>
      <c r="F1134" s="127"/>
      <c r="G1134" s="128">
        <f t="shared" si="38"/>
        <v>0</v>
      </c>
      <c r="H1134" s="128">
        <f t="shared" si="39"/>
        <v>0</v>
      </c>
      <c r="I1134" s="129"/>
    </row>
    <row r="1135" spans="1:9">
      <c r="A1135" s="126">
        <v>152</v>
      </c>
      <c r="B1135" s="127">
        <f>Bil!C149</f>
        <v>138</v>
      </c>
      <c r="C1135" s="127">
        <f>Bil!D149</f>
        <v>0</v>
      </c>
      <c r="D1135" s="127">
        <f>Bil!E149</f>
        <v>0</v>
      </c>
      <c r="E1135" s="127"/>
      <c r="F1135" s="127"/>
      <c r="G1135" s="128">
        <f t="shared" si="38"/>
        <v>0</v>
      </c>
      <c r="H1135" s="128">
        <f t="shared" si="39"/>
        <v>0</v>
      </c>
      <c r="I1135" s="129"/>
    </row>
    <row r="1136" spans="1:9">
      <c r="A1136" s="126">
        <v>152</v>
      </c>
      <c r="B1136" s="127">
        <f>Bil!C150</f>
        <v>139</v>
      </c>
      <c r="C1136" s="127">
        <f>Bil!D150</f>
        <v>0</v>
      </c>
      <c r="D1136" s="127">
        <f>Bil!E150</f>
        <v>0</v>
      </c>
      <c r="E1136" s="127"/>
      <c r="F1136" s="127"/>
      <c r="G1136" s="128">
        <f t="shared" si="38"/>
        <v>0</v>
      </c>
      <c r="H1136" s="128">
        <f t="shared" si="39"/>
        <v>0</v>
      </c>
      <c r="I1136" s="129"/>
    </row>
    <row r="1137" spans="1:9">
      <c r="A1137" s="126">
        <v>152</v>
      </c>
      <c r="B1137" s="127">
        <f>Bil!C151</f>
        <v>140</v>
      </c>
      <c r="C1137" s="127">
        <f>Bil!D151</f>
        <v>0</v>
      </c>
      <c r="D1137" s="127">
        <f>Bil!E151</f>
        <v>0</v>
      </c>
      <c r="E1137" s="127"/>
      <c r="F1137" s="127"/>
      <c r="G1137" s="128">
        <f t="shared" si="38"/>
        <v>0</v>
      </c>
      <c r="H1137" s="128">
        <f t="shared" si="39"/>
        <v>0</v>
      </c>
      <c r="I1137" s="129"/>
    </row>
    <row r="1138" spans="1:9">
      <c r="A1138" s="126">
        <v>152</v>
      </c>
      <c r="B1138" s="127">
        <f>Bil!C152</f>
        <v>141</v>
      </c>
      <c r="C1138" s="127">
        <f>Bil!D152</f>
        <v>0</v>
      </c>
      <c r="D1138" s="127">
        <f>Bil!E152</f>
        <v>0</v>
      </c>
      <c r="E1138" s="127"/>
      <c r="F1138" s="127"/>
      <c r="G1138" s="128">
        <f t="shared" si="38"/>
        <v>0</v>
      </c>
      <c r="H1138" s="128">
        <f t="shared" si="39"/>
        <v>0</v>
      </c>
      <c r="I1138" s="129"/>
    </row>
    <row r="1139" spans="1:9">
      <c r="A1139" s="126">
        <v>152</v>
      </c>
      <c r="B1139" s="127">
        <f>Bil!C153</f>
        <v>142</v>
      </c>
      <c r="C1139" s="127">
        <f>Bil!D153</f>
        <v>0</v>
      </c>
      <c r="D1139" s="127">
        <f>Bil!E153</f>
        <v>0</v>
      </c>
      <c r="E1139" s="127"/>
      <c r="F1139" s="127"/>
      <c r="G1139" s="128">
        <f t="shared" si="38"/>
        <v>0</v>
      </c>
      <c r="H1139" s="128">
        <f t="shared" si="39"/>
        <v>0</v>
      </c>
      <c r="I1139" s="129"/>
    </row>
    <row r="1140" spans="1:9">
      <c r="A1140" s="126">
        <v>152</v>
      </c>
      <c r="B1140" s="127">
        <f>Bil!C154</f>
        <v>143</v>
      </c>
      <c r="C1140" s="127">
        <f>Bil!D154</f>
        <v>0</v>
      </c>
      <c r="D1140" s="127">
        <f>Bil!E154</f>
        <v>0</v>
      </c>
      <c r="E1140" s="127"/>
      <c r="F1140" s="127"/>
      <c r="G1140" s="128">
        <f t="shared" si="38"/>
        <v>0</v>
      </c>
      <c r="H1140" s="128">
        <f t="shared" si="39"/>
        <v>0</v>
      </c>
      <c r="I1140" s="129"/>
    </row>
    <row r="1141" spans="1:9">
      <c r="A1141" s="126">
        <v>152</v>
      </c>
      <c r="B1141" s="127">
        <f>Bil!C155</f>
        <v>144</v>
      </c>
      <c r="C1141" s="127">
        <f>Bil!D155</f>
        <v>0</v>
      </c>
      <c r="D1141" s="127">
        <f>Bil!E155</f>
        <v>0</v>
      </c>
      <c r="E1141" s="127"/>
      <c r="F1141" s="127"/>
      <c r="G1141" s="128">
        <f t="shared" si="38"/>
        <v>0</v>
      </c>
      <c r="H1141" s="128">
        <f t="shared" si="39"/>
        <v>0</v>
      </c>
      <c r="I1141" s="129"/>
    </row>
    <row r="1142" spans="1:9">
      <c r="A1142" s="126">
        <v>152</v>
      </c>
      <c r="B1142" s="127">
        <f>Bil!C156</f>
        <v>145</v>
      </c>
      <c r="C1142" s="127">
        <f>Bil!D156</f>
        <v>0</v>
      </c>
      <c r="D1142" s="127">
        <f>Bil!E156</f>
        <v>0</v>
      </c>
      <c r="E1142" s="127"/>
      <c r="F1142" s="127"/>
      <c r="G1142" s="128">
        <f t="shared" si="38"/>
        <v>0</v>
      </c>
      <c r="H1142" s="128">
        <f t="shared" si="39"/>
        <v>0</v>
      </c>
      <c r="I1142" s="129"/>
    </row>
    <row r="1143" spans="1:9">
      <c r="A1143" s="126">
        <v>152</v>
      </c>
      <c r="B1143" s="127">
        <f>Bil!C157</f>
        <v>146</v>
      </c>
      <c r="C1143" s="127">
        <f>Bil!D157</f>
        <v>0</v>
      </c>
      <c r="D1143" s="127">
        <f>Bil!E157</f>
        <v>0</v>
      </c>
      <c r="E1143" s="127"/>
      <c r="F1143" s="127"/>
      <c r="G1143" s="128">
        <f t="shared" si="38"/>
        <v>0</v>
      </c>
      <c r="H1143" s="128">
        <f t="shared" si="39"/>
        <v>0</v>
      </c>
      <c r="I1143" s="129"/>
    </row>
    <row r="1144" spans="1:9">
      <c r="A1144" s="126">
        <v>152</v>
      </c>
      <c r="B1144" s="127">
        <f>Bil!C158</f>
        <v>147</v>
      </c>
      <c r="C1144" s="127">
        <f>Bil!D158</f>
        <v>0</v>
      </c>
      <c r="D1144" s="127">
        <f>Bil!E158</f>
        <v>0</v>
      </c>
      <c r="E1144" s="127"/>
      <c r="F1144" s="127"/>
      <c r="G1144" s="128">
        <f t="shared" si="38"/>
        <v>0</v>
      </c>
      <c r="H1144" s="128">
        <f t="shared" si="39"/>
        <v>0</v>
      </c>
      <c r="I1144" s="129"/>
    </row>
    <row r="1145" spans="1:9">
      <c r="A1145" s="126">
        <v>152</v>
      </c>
      <c r="B1145" s="127">
        <f>Bil!C159</f>
        <v>148</v>
      </c>
      <c r="C1145" s="127">
        <f>Bil!D159</f>
        <v>0</v>
      </c>
      <c r="D1145" s="127">
        <f>Bil!E159</f>
        <v>0</v>
      </c>
      <c r="E1145" s="127"/>
      <c r="F1145" s="127"/>
      <c r="G1145" s="128">
        <f t="shared" si="38"/>
        <v>0</v>
      </c>
      <c r="H1145" s="128">
        <f t="shared" si="39"/>
        <v>0</v>
      </c>
      <c r="I1145" s="129"/>
    </row>
    <row r="1146" spans="1:9">
      <c r="A1146" s="126">
        <v>152</v>
      </c>
      <c r="B1146" s="127">
        <f>Bil!C160</f>
        <v>149</v>
      </c>
      <c r="C1146" s="127">
        <f>Bil!D160</f>
        <v>0</v>
      </c>
      <c r="D1146" s="127">
        <f>Bil!E160</f>
        <v>0</v>
      </c>
      <c r="E1146" s="127"/>
      <c r="F1146" s="127"/>
      <c r="G1146" s="128">
        <f t="shared" si="38"/>
        <v>0</v>
      </c>
      <c r="H1146" s="128">
        <f t="shared" si="39"/>
        <v>0</v>
      </c>
      <c r="I1146" s="129"/>
    </row>
    <row r="1147" spans="1:9">
      <c r="A1147" s="126">
        <v>152</v>
      </c>
      <c r="B1147" s="127">
        <f>Bil!C161</f>
        <v>150</v>
      </c>
      <c r="C1147" s="127">
        <f>Bil!D161</f>
        <v>0</v>
      </c>
      <c r="D1147" s="127">
        <f>Bil!E161</f>
        <v>0</v>
      </c>
      <c r="E1147" s="127"/>
      <c r="F1147" s="127"/>
      <c r="G1147" s="128">
        <f t="shared" si="38"/>
        <v>0</v>
      </c>
      <c r="H1147" s="128">
        <f t="shared" si="39"/>
        <v>0</v>
      </c>
      <c r="I1147" s="129"/>
    </row>
    <row r="1148" spans="1:9">
      <c r="A1148" s="126">
        <v>152</v>
      </c>
      <c r="B1148" s="127">
        <f>Bil!C162</f>
        <v>151</v>
      </c>
      <c r="C1148" s="127">
        <f>Bil!D162</f>
        <v>0</v>
      </c>
      <c r="D1148" s="127">
        <f>Bil!E162</f>
        <v>0</v>
      </c>
      <c r="E1148" s="127"/>
      <c r="F1148" s="127"/>
      <c r="G1148" s="128">
        <f t="shared" si="38"/>
        <v>0</v>
      </c>
      <c r="H1148" s="128">
        <f t="shared" si="39"/>
        <v>0</v>
      </c>
      <c r="I1148" s="129"/>
    </row>
    <row r="1149" spans="1:9">
      <c r="A1149" s="126">
        <v>152</v>
      </c>
      <c r="B1149" s="127">
        <f>Bil!C163</f>
        <v>152</v>
      </c>
      <c r="C1149" s="127">
        <f>Bil!D163</f>
        <v>0</v>
      </c>
      <c r="D1149" s="127">
        <f>Bil!E163</f>
        <v>0</v>
      </c>
      <c r="E1149" s="127"/>
      <c r="F1149" s="127"/>
      <c r="G1149" s="128">
        <f t="shared" si="38"/>
        <v>0</v>
      </c>
      <c r="H1149" s="128">
        <f t="shared" si="39"/>
        <v>0</v>
      </c>
      <c r="I1149" s="129"/>
    </row>
    <row r="1150" spans="1:9">
      <c r="A1150" s="126">
        <v>152</v>
      </c>
      <c r="B1150" s="127">
        <f>Bil!C164</f>
        <v>153</v>
      </c>
      <c r="C1150" s="127">
        <f>Bil!D164</f>
        <v>0</v>
      </c>
      <c r="D1150" s="127">
        <f>Bil!E164</f>
        <v>0</v>
      </c>
      <c r="E1150" s="127"/>
      <c r="F1150" s="127"/>
      <c r="G1150" s="128">
        <f t="shared" si="38"/>
        <v>0</v>
      </c>
      <c r="H1150" s="128">
        <f t="shared" si="39"/>
        <v>0</v>
      </c>
      <c r="I1150" s="129"/>
    </row>
    <row r="1151" spans="1:9">
      <c r="A1151" s="126">
        <v>152</v>
      </c>
      <c r="B1151" s="127">
        <f>Bil!C165</f>
        <v>154</v>
      </c>
      <c r="C1151" s="127">
        <f>Bil!D165</f>
        <v>0</v>
      </c>
      <c r="D1151" s="127">
        <f>Bil!E165</f>
        <v>0</v>
      </c>
      <c r="E1151" s="127"/>
      <c r="F1151" s="127"/>
      <c r="G1151" s="128">
        <f t="shared" si="38"/>
        <v>0</v>
      </c>
      <c r="H1151" s="128">
        <f t="shared" si="39"/>
        <v>0</v>
      </c>
      <c r="I1151" s="129"/>
    </row>
    <row r="1152" spans="1:9">
      <c r="A1152" s="126">
        <v>152</v>
      </c>
      <c r="B1152" s="127">
        <f>Bil!C166</f>
        <v>155</v>
      </c>
      <c r="C1152" s="127">
        <f>Bil!D166</f>
        <v>0</v>
      </c>
      <c r="D1152" s="127">
        <f>Bil!E166</f>
        <v>0</v>
      </c>
      <c r="E1152" s="127"/>
      <c r="F1152" s="127"/>
      <c r="G1152" s="128">
        <f t="shared" si="38"/>
        <v>0</v>
      </c>
      <c r="H1152" s="128">
        <f t="shared" si="39"/>
        <v>0</v>
      </c>
      <c r="I1152" s="129"/>
    </row>
    <row r="1153" spans="1:9">
      <c r="A1153" s="126">
        <v>152</v>
      </c>
      <c r="B1153" s="127">
        <f>Bil!C167</f>
        <v>156</v>
      </c>
      <c r="C1153" s="127">
        <f>Bil!D167</f>
        <v>0</v>
      </c>
      <c r="D1153" s="127">
        <f>Bil!E167</f>
        <v>0</v>
      </c>
      <c r="E1153" s="127"/>
      <c r="F1153" s="127"/>
      <c r="G1153" s="128">
        <f t="shared" si="38"/>
        <v>0</v>
      </c>
      <c r="H1153" s="128">
        <f t="shared" si="39"/>
        <v>0</v>
      </c>
      <c r="I1153" s="129"/>
    </row>
    <row r="1154" spans="1:9">
      <c r="A1154" s="126">
        <v>152</v>
      </c>
      <c r="B1154" s="127">
        <f>Bil!C168</f>
        <v>157</v>
      </c>
      <c r="C1154" s="127">
        <f>Bil!D168</f>
        <v>0</v>
      </c>
      <c r="D1154" s="127">
        <f>Bil!E168</f>
        <v>0</v>
      </c>
      <c r="E1154" s="127"/>
      <c r="F1154" s="127"/>
      <c r="G1154" s="128">
        <f t="shared" si="38"/>
        <v>0</v>
      </c>
      <c r="H1154" s="128">
        <f t="shared" si="39"/>
        <v>0</v>
      </c>
      <c r="I1154" s="129"/>
    </row>
    <row r="1155" spans="1:9">
      <c r="A1155" s="126">
        <v>152</v>
      </c>
      <c r="B1155" s="127">
        <f>Bil!C169</f>
        <v>158</v>
      </c>
      <c r="C1155" s="127">
        <f>Bil!D169</f>
        <v>0</v>
      </c>
      <c r="D1155" s="127">
        <f>Bil!E169</f>
        <v>0</v>
      </c>
      <c r="E1155" s="127"/>
      <c r="F1155" s="127"/>
      <c r="G1155" s="128">
        <f t="shared" si="38"/>
        <v>0</v>
      </c>
      <c r="H1155" s="128">
        <f t="shared" si="39"/>
        <v>0</v>
      </c>
      <c r="I1155" s="129"/>
    </row>
    <row r="1156" spans="1:9">
      <c r="A1156" s="126">
        <v>152</v>
      </c>
      <c r="B1156" s="127">
        <f>Bil!C170</f>
        <v>159</v>
      </c>
      <c r="C1156" s="127">
        <f>Bil!D170</f>
        <v>0</v>
      </c>
      <c r="D1156" s="127">
        <f>Bil!E170</f>
        <v>0</v>
      </c>
      <c r="E1156" s="127"/>
      <c r="F1156" s="127"/>
      <c r="G1156" s="128">
        <f t="shared" si="38"/>
        <v>0</v>
      </c>
      <c r="H1156" s="128">
        <f t="shared" si="39"/>
        <v>0</v>
      </c>
      <c r="I1156" s="129"/>
    </row>
    <row r="1157" spans="1:9">
      <c r="A1157" s="126">
        <v>152</v>
      </c>
      <c r="B1157" s="127">
        <f>Bil!C171</f>
        <v>160</v>
      </c>
      <c r="C1157" s="127">
        <f>Bil!D171</f>
        <v>0</v>
      </c>
      <c r="D1157" s="127">
        <f>Bil!E171</f>
        <v>0</v>
      </c>
      <c r="E1157" s="127"/>
      <c r="F1157" s="127"/>
      <c r="G1157" s="128">
        <f t="shared" si="38"/>
        <v>0</v>
      </c>
      <c r="H1157" s="128">
        <f t="shared" si="39"/>
        <v>0</v>
      </c>
      <c r="I1157" s="129"/>
    </row>
    <row r="1158" spans="1:9">
      <c r="A1158" s="126">
        <v>152</v>
      </c>
      <c r="B1158" s="127">
        <f>Bil!C172</f>
        <v>161</v>
      </c>
      <c r="C1158" s="127">
        <f>Bil!D172</f>
        <v>0</v>
      </c>
      <c r="D1158" s="127">
        <f>Bil!E172</f>
        <v>0</v>
      </c>
      <c r="E1158" s="127"/>
      <c r="F1158" s="127"/>
      <c r="G1158" s="128">
        <f t="shared" si="38"/>
        <v>0</v>
      </c>
      <c r="H1158" s="128">
        <f t="shared" si="39"/>
        <v>0</v>
      </c>
      <c r="I1158" s="129"/>
    </row>
    <row r="1159" spans="1:9">
      <c r="A1159" s="126">
        <v>152</v>
      </c>
      <c r="B1159" s="127">
        <f>Bil!C173</f>
        <v>162</v>
      </c>
      <c r="C1159" s="127">
        <f>Bil!D173</f>
        <v>0</v>
      </c>
      <c r="D1159" s="127">
        <f>Bil!E173</f>
        <v>0</v>
      </c>
      <c r="E1159" s="127"/>
      <c r="F1159" s="127"/>
      <c r="G1159" s="128">
        <f t="shared" si="38"/>
        <v>0</v>
      </c>
      <c r="H1159" s="128">
        <f t="shared" si="39"/>
        <v>0</v>
      </c>
      <c r="I1159" s="129"/>
    </row>
    <row r="1160" spans="1:9">
      <c r="A1160" s="126">
        <v>152</v>
      </c>
      <c r="B1160" s="127">
        <f>Bil!C174</f>
        <v>163</v>
      </c>
      <c r="C1160" s="127">
        <f>Bil!D174</f>
        <v>0</v>
      </c>
      <c r="D1160" s="127">
        <f>Bil!E174</f>
        <v>0</v>
      </c>
      <c r="E1160" s="127"/>
      <c r="F1160" s="127"/>
      <c r="G1160" s="128">
        <f t="shared" si="38"/>
        <v>0</v>
      </c>
      <c r="H1160" s="128">
        <f t="shared" si="39"/>
        <v>0</v>
      </c>
      <c r="I1160" s="129"/>
    </row>
    <row r="1161" spans="1:9">
      <c r="A1161" s="126">
        <v>152</v>
      </c>
      <c r="B1161" s="127">
        <f>Bil!C175</f>
        <v>164</v>
      </c>
      <c r="C1161" s="127">
        <f>Bil!D175</f>
        <v>0</v>
      </c>
      <c r="D1161" s="127">
        <f>Bil!E175</f>
        <v>0</v>
      </c>
      <c r="E1161" s="127"/>
      <c r="F1161" s="127"/>
      <c r="G1161" s="128">
        <f t="shared" si="38"/>
        <v>0</v>
      </c>
      <c r="H1161" s="128">
        <f t="shared" si="39"/>
        <v>0</v>
      </c>
      <c r="I1161" s="129"/>
    </row>
    <row r="1162" spans="1:9">
      <c r="A1162" s="126">
        <v>152</v>
      </c>
      <c r="B1162" s="127">
        <f>Bil!C176</f>
        <v>165</v>
      </c>
      <c r="C1162" s="127">
        <f>Bil!D176</f>
        <v>0</v>
      </c>
      <c r="D1162" s="127">
        <f>Bil!E176</f>
        <v>0</v>
      </c>
      <c r="E1162" s="127"/>
      <c r="F1162" s="127"/>
      <c r="G1162" s="128">
        <f t="shared" si="38"/>
        <v>0</v>
      </c>
      <c r="H1162" s="128">
        <f t="shared" si="39"/>
        <v>0</v>
      </c>
      <c r="I1162" s="129"/>
    </row>
    <row r="1163" spans="1:9">
      <c r="A1163" s="126">
        <v>152</v>
      </c>
      <c r="B1163" s="127">
        <f>Bil!C177</f>
        <v>166</v>
      </c>
      <c r="C1163" s="127">
        <f>Bil!D177</f>
        <v>0</v>
      </c>
      <c r="D1163" s="127">
        <f>Bil!E177</f>
        <v>0</v>
      </c>
      <c r="E1163" s="127"/>
      <c r="F1163" s="127"/>
      <c r="G1163" s="128">
        <f t="shared" si="38"/>
        <v>0</v>
      </c>
      <c r="H1163" s="128">
        <f t="shared" si="39"/>
        <v>0</v>
      </c>
      <c r="I1163" s="129"/>
    </row>
    <row r="1164" spans="1:9">
      <c r="A1164" s="126">
        <v>152</v>
      </c>
      <c r="B1164" s="127">
        <f>Bil!C178</f>
        <v>167</v>
      </c>
      <c r="C1164" s="127">
        <f>Bil!D178</f>
        <v>0</v>
      </c>
      <c r="D1164" s="127">
        <f>Bil!E178</f>
        <v>0</v>
      </c>
      <c r="E1164" s="127"/>
      <c r="F1164" s="127"/>
      <c r="G1164" s="128">
        <f t="shared" si="38"/>
        <v>0</v>
      </c>
      <c r="H1164" s="128">
        <f t="shared" si="39"/>
        <v>0</v>
      </c>
      <c r="I1164" s="129"/>
    </row>
    <row r="1165" spans="1:9">
      <c r="A1165" s="126">
        <v>152</v>
      </c>
      <c r="B1165" s="127">
        <f>Bil!C179</f>
        <v>168</v>
      </c>
      <c r="C1165" s="127">
        <f>Bil!D179</f>
        <v>0</v>
      </c>
      <c r="D1165" s="127">
        <f>Bil!E179</f>
        <v>0</v>
      </c>
      <c r="E1165" s="127"/>
      <c r="F1165" s="127"/>
      <c r="G1165" s="128">
        <f t="shared" si="38"/>
        <v>0</v>
      </c>
      <c r="H1165" s="128">
        <f t="shared" si="39"/>
        <v>0</v>
      </c>
      <c r="I1165" s="129"/>
    </row>
    <row r="1166" spans="1:9">
      <c r="A1166" s="126">
        <v>152</v>
      </c>
      <c r="B1166" s="127">
        <f>Bil!C180</f>
        <v>169</v>
      </c>
      <c r="C1166" s="127">
        <f>Bil!D180</f>
        <v>0</v>
      </c>
      <c r="D1166" s="127">
        <f>Bil!E180</f>
        <v>0</v>
      </c>
      <c r="E1166" s="127"/>
      <c r="F1166" s="127"/>
      <c r="G1166" s="128">
        <f t="shared" si="38"/>
        <v>0</v>
      </c>
      <c r="H1166" s="128">
        <f t="shared" si="39"/>
        <v>0</v>
      </c>
      <c r="I1166" s="129"/>
    </row>
    <row r="1167" spans="1:9">
      <c r="A1167" s="126">
        <v>152</v>
      </c>
      <c r="B1167" s="127">
        <f>Bil!C181</f>
        <v>170</v>
      </c>
      <c r="C1167" s="127">
        <f>Bil!D181</f>
        <v>0</v>
      </c>
      <c r="D1167" s="127">
        <f>Bil!E181</f>
        <v>0</v>
      </c>
      <c r="E1167" s="127"/>
      <c r="F1167" s="127"/>
      <c r="G1167" s="128">
        <f t="shared" si="38"/>
        <v>0</v>
      </c>
      <c r="H1167" s="128">
        <f t="shared" si="39"/>
        <v>0</v>
      </c>
      <c r="I1167" s="129"/>
    </row>
    <row r="1168" spans="1:9">
      <c r="A1168" s="126">
        <v>152</v>
      </c>
      <c r="B1168" s="127">
        <f>Bil!C182</f>
        <v>171</v>
      </c>
      <c r="C1168" s="127">
        <f>Bil!D182</f>
        <v>0</v>
      </c>
      <c r="D1168" s="127">
        <f>Bil!E182</f>
        <v>0</v>
      </c>
      <c r="E1168" s="127"/>
      <c r="F1168" s="127"/>
      <c r="G1168" s="128">
        <f t="shared" si="38"/>
        <v>0</v>
      </c>
      <c r="H1168" s="128">
        <f t="shared" si="39"/>
        <v>0</v>
      </c>
      <c r="I1168" s="129"/>
    </row>
    <row r="1169" spans="1:9">
      <c r="A1169" s="126">
        <v>152</v>
      </c>
      <c r="B1169" s="127">
        <f>Bil!C183</f>
        <v>172</v>
      </c>
      <c r="C1169" s="127">
        <f>Bil!D183</f>
        <v>0</v>
      </c>
      <c r="D1169" s="127">
        <f>Bil!E183</f>
        <v>0</v>
      </c>
      <c r="E1169" s="127"/>
      <c r="F1169" s="127"/>
      <c r="G1169" s="128">
        <f t="shared" si="38"/>
        <v>0</v>
      </c>
      <c r="H1169" s="128">
        <f t="shared" si="39"/>
        <v>0</v>
      </c>
      <c r="I1169" s="129"/>
    </row>
    <row r="1170" spans="1:9">
      <c r="A1170" s="126">
        <v>152</v>
      </c>
      <c r="B1170" s="127">
        <f>Bil!C184</f>
        <v>173</v>
      </c>
      <c r="C1170" s="127">
        <f>Bil!D184</f>
        <v>0</v>
      </c>
      <c r="D1170" s="127">
        <f>Bil!E184</f>
        <v>0</v>
      </c>
      <c r="E1170" s="127"/>
      <c r="F1170" s="127"/>
      <c r="G1170" s="128">
        <f t="shared" si="38"/>
        <v>0</v>
      </c>
      <c r="H1170" s="128">
        <f t="shared" si="39"/>
        <v>0</v>
      </c>
      <c r="I1170" s="129"/>
    </row>
    <row r="1171" spans="1:9">
      <c r="A1171" s="126">
        <v>152</v>
      </c>
      <c r="B1171" s="127">
        <f>Bil!C185</f>
        <v>174</v>
      </c>
      <c r="C1171" s="127">
        <f>Bil!D185</f>
        <v>0</v>
      </c>
      <c r="D1171" s="127">
        <f>Bil!E185</f>
        <v>0</v>
      </c>
      <c r="E1171" s="127"/>
      <c r="F1171" s="127"/>
      <c r="G1171" s="128">
        <f t="shared" si="38"/>
        <v>0</v>
      </c>
      <c r="H1171" s="128">
        <f t="shared" si="39"/>
        <v>0</v>
      </c>
      <c r="I1171" s="129"/>
    </row>
    <row r="1172" spans="1:9">
      <c r="A1172" s="126">
        <v>152</v>
      </c>
      <c r="B1172" s="127">
        <f>Bil!C186</f>
        <v>175</v>
      </c>
      <c r="C1172" s="127">
        <f>Bil!D186</f>
        <v>0</v>
      </c>
      <c r="D1172" s="127">
        <f>Bil!E186</f>
        <v>0</v>
      </c>
      <c r="E1172" s="127"/>
      <c r="F1172" s="127"/>
      <c r="G1172" s="128">
        <f t="shared" si="38"/>
        <v>0</v>
      </c>
      <c r="H1172" s="128">
        <f t="shared" si="39"/>
        <v>0</v>
      </c>
      <c r="I1172" s="129"/>
    </row>
    <row r="1173" spans="1:9">
      <c r="A1173" s="126">
        <v>152</v>
      </c>
      <c r="B1173" s="127">
        <f>Bil!C187</f>
        <v>176</v>
      </c>
      <c r="C1173" s="127">
        <f>Bil!D187</f>
        <v>0</v>
      </c>
      <c r="D1173" s="127">
        <f>Bil!E187</f>
        <v>0</v>
      </c>
      <c r="E1173" s="127"/>
      <c r="F1173" s="127"/>
      <c r="G1173" s="128">
        <f t="shared" si="38"/>
        <v>0</v>
      </c>
      <c r="H1173" s="128">
        <f t="shared" si="39"/>
        <v>0</v>
      </c>
      <c r="I1173" s="129"/>
    </row>
    <row r="1174" spans="1:9">
      <c r="A1174" s="126">
        <v>152</v>
      </c>
      <c r="B1174" s="127">
        <f>Bil!C188</f>
        <v>177</v>
      </c>
      <c r="C1174" s="127">
        <f>Bil!D188</f>
        <v>0</v>
      </c>
      <c r="D1174" s="127">
        <f>Bil!E188</f>
        <v>0</v>
      </c>
      <c r="E1174" s="127"/>
      <c r="F1174" s="127"/>
      <c r="G1174" s="128">
        <f t="shared" si="38"/>
        <v>0</v>
      </c>
      <c r="H1174" s="128">
        <f t="shared" si="39"/>
        <v>0</v>
      </c>
      <c r="I1174" s="129"/>
    </row>
    <row r="1175" spans="1:9">
      <c r="A1175" s="126">
        <v>152</v>
      </c>
      <c r="B1175" s="127">
        <f>Bil!C189</f>
        <v>178</v>
      </c>
      <c r="C1175" s="127">
        <f>Bil!D189</f>
        <v>0</v>
      </c>
      <c r="D1175" s="127">
        <f>Bil!E189</f>
        <v>0</v>
      </c>
      <c r="E1175" s="127"/>
      <c r="F1175" s="127"/>
      <c r="G1175" s="128">
        <f t="shared" si="38"/>
        <v>0</v>
      </c>
      <c r="H1175" s="128">
        <f t="shared" si="39"/>
        <v>0</v>
      </c>
      <c r="I1175" s="129"/>
    </row>
    <row r="1176" spans="1:9">
      <c r="A1176" s="126">
        <v>152</v>
      </c>
      <c r="B1176" s="127">
        <f>Bil!C190</f>
        <v>179</v>
      </c>
      <c r="C1176" s="127">
        <f>Bil!D190</f>
        <v>0</v>
      </c>
      <c r="D1176" s="127">
        <f>Bil!E190</f>
        <v>0</v>
      </c>
      <c r="E1176" s="127"/>
      <c r="F1176" s="127"/>
      <c r="G1176" s="128">
        <f t="shared" si="38"/>
        <v>0</v>
      </c>
      <c r="H1176" s="128">
        <f t="shared" si="39"/>
        <v>0</v>
      </c>
      <c r="I1176" s="129"/>
    </row>
    <row r="1177" spans="1:9">
      <c r="A1177" s="126">
        <v>152</v>
      </c>
      <c r="B1177" s="127">
        <f>Bil!C191</f>
        <v>180</v>
      </c>
      <c r="C1177" s="127">
        <f>Bil!D191</f>
        <v>0</v>
      </c>
      <c r="D1177" s="127">
        <f>Bil!E191</f>
        <v>0</v>
      </c>
      <c r="E1177" s="127"/>
      <c r="F1177" s="127"/>
      <c r="G1177" s="128">
        <f t="shared" si="38"/>
        <v>0</v>
      </c>
      <c r="H1177" s="128">
        <f t="shared" si="39"/>
        <v>0</v>
      </c>
      <c r="I1177" s="129"/>
    </row>
    <row r="1178" spans="1:9">
      <c r="A1178" s="126">
        <v>152</v>
      </c>
      <c r="B1178" s="127">
        <f>Bil!C192</f>
        <v>181</v>
      </c>
      <c r="C1178" s="127">
        <f>Bil!D192</f>
        <v>0</v>
      </c>
      <c r="D1178" s="127">
        <f>Bil!E192</f>
        <v>0</v>
      </c>
      <c r="E1178" s="127"/>
      <c r="F1178" s="127"/>
      <c r="G1178" s="128">
        <f t="shared" si="38"/>
        <v>0</v>
      </c>
      <c r="H1178" s="128">
        <f t="shared" si="39"/>
        <v>0</v>
      </c>
      <c r="I1178" s="129"/>
    </row>
    <row r="1179" spans="1:9">
      <c r="A1179" s="126">
        <v>152</v>
      </c>
      <c r="B1179" s="127">
        <f>Bil!C193</f>
        <v>182</v>
      </c>
      <c r="C1179" s="127">
        <f>Bil!D193</f>
        <v>0</v>
      </c>
      <c r="D1179" s="127">
        <f>Bil!E193</f>
        <v>0</v>
      </c>
      <c r="E1179" s="127"/>
      <c r="F1179" s="127"/>
      <c r="G1179" s="128">
        <f t="shared" si="38"/>
        <v>0</v>
      </c>
      <c r="H1179" s="128">
        <f t="shared" si="39"/>
        <v>0</v>
      </c>
      <c r="I1179" s="129"/>
    </row>
    <row r="1180" spans="1:9">
      <c r="A1180" s="126">
        <v>152</v>
      </c>
      <c r="B1180" s="127">
        <f>Bil!C194</f>
        <v>183</v>
      </c>
      <c r="C1180" s="127">
        <f>Bil!D194</f>
        <v>0</v>
      </c>
      <c r="D1180" s="127">
        <f>Bil!E194</f>
        <v>0</v>
      </c>
      <c r="E1180" s="127"/>
      <c r="F1180" s="127"/>
      <c r="G1180" s="128">
        <f t="shared" si="38"/>
        <v>0</v>
      </c>
      <c r="H1180" s="128">
        <f t="shared" si="39"/>
        <v>0</v>
      </c>
      <c r="I1180" s="129"/>
    </row>
    <row r="1181" spans="1:9">
      <c r="A1181" s="126">
        <v>152</v>
      </c>
      <c r="B1181" s="127">
        <f>Bil!C195</f>
        <v>184</v>
      </c>
      <c r="C1181" s="127">
        <f>Bil!D195</f>
        <v>0</v>
      </c>
      <c r="D1181" s="127">
        <f>Bil!E195</f>
        <v>0</v>
      </c>
      <c r="E1181" s="127"/>
      <c r="F1181" s="127"/>
      <c r="G1181" s="128">
        <f t="shared" si="38"/>
        <v>0</v>
      </c>
      <c r="H1181" s="128">
        <f t="shared" si="39"/>
        <v>0</v>
      </c>
      <c r="I1181" s="129"/>
    </row>
    <row r="1182" spans="1:9">
      <c r="A1182" s="126">
        <v>152</v>
      </c>
      <c r="B1182" s="127">
        <f>Bil!C196</f>
        <v>185</v>
      </c>
      <c r="C1182" s="127">
        <f>Bil!D196</f>
        <v>0</v>
      </c>
      <c r="D1182" s="127">
        <f>Bil!E196</f>
        <v>0</v>
      </c>
      <c r="E1182" s="127"/>
      <c r="F1182" s="127"/>
      <c r="G1182" s="128">
        <f t="shared" si="38"/>
        <v>0</v>
      </c>
      <c r="H1182" s="128">
        <f t="shared" si="39"/>
        <v>0</v>
      </c>
      <c r="I1182" s="129"/>
    </row>
    <row r="1183" spans="1:9">
      <c r="A1183" s="126">
        <v>152</v>
      </c>
      <c r="B1183" s="127">
        <f>Bil!C197</f>
        <v>186</v>
      </c>
      <c r="C1183" s="127">
        <f>Bil!D197</f>
        <v>0</v>
      </c>
      <c r="D1183" s="127">
        <f>Bil!E197</f>
        <v>0</v>
      </c>
      <c r="E1183" s="127"/>
      <c r="F1183" s="127"/>
      <c r="G1183" s="128">
        <f t="shared" si="38"/>
        <v>0</v>
      </c>
      <c r="H1183" s="128">
        <f t="shared" si="39"/>
        <v>0</v>
      </c>
      <c r="I1183" s="129"/>
    </row>
    <row r="1184" spans="1:9">
      <c r="A1184" s="126">
        <v>152</v>
      </c>
      <c r="B1184" s="127">
        <f>Bil!C198</f>
        <v>187</v>
      </c>
      <c r="C1184" s="127">
        <f>Bil!D198</f>
        <v>0</v>
      </c>
      <c r="D1184" s="127">
        <f>Bil!E198</f>
        <v>0</v>
      </c>
      <c r="E1184" s="127"/>
      <c r="F1184" s="127"/>
      <c r="G1184" s="128">
        <f t="shared" si="38"/>
        <v>0</v>
      </c>
      <c r="H1184" s="128">
        <f t="shared" si="39"/>
        <v>0</v>
      </c>
      <c r="I1184" s="129"/>
    </row>
    <row r="1185" spans="1:9">
      <c r="A1185" s="126">
        <v>152</v>
      </c>
      <c r="B1185" s="127">
        <f>Bil!C199</f>
        <v>188</v>
      </c>
      <c r="C1185" s="127">
        <f>Bil!D199</f>
        <v>0</v>
      </c>
      <c r="D1185" s="127">
        <f>Bil!E199</f>
        <v>0</v>
      </c>
      <c r="E1185" s="127"/>
      <c r="F1185" s="127"/>
      <c r="G1185" s="128">
        <f t="shared" si="38"/>
        <v>0</v>
      </c>
      <c r="H1185" s="128">
        <f t="shared" si="39"/>
        <v>0</v>
      </c>
      <c r="I1185" s="129"/>
    </row>
    <row r="1186" spans="1:9">
      <c r="A1186" s="126">
        <v>152</v>
      </c>
      <c r="B1186" s="127">
        <f>Bil!C200</f>
        <v>189</v>
      </c>
      <c r="C1186" s="127">
        <f>Bil!D200</f>
        <v>0</v>
      </c>
      <c r="D1186" s="127">
        <f>Bil!E200</f>
        <v>0</v>
      </c>
      <c r="E1186" s="127"/>
      <c r="F1186" s="127"/>
      <c r="G1186" s="128">
        <f t="shared" si="38"/>
        <v>0</v>
      </c>
      <c r="H1186" s="128">
        <f t="shared" si="39"/>
        <v>0</v>
      </c>
      <c r="I1186" s="129"/>
    </row>
    <row r="1187" spans="1:9">
      <c r="A1187" s="126">
        <v>152</v>
      </c>
      <c r="B1187" s="127">
        <f>Bil!C201</f>
        <v>190</v>
      </c>
      <c r="C1187" s="127">
        <f>Bil!D201</f>
        <v>0</v>
      </c>
      <c r="D1187" s="127">
        <f>Bil!E201</f>
        <v>0</v>
      </c>
      <c r="E1187" s="127"/>
      <c r="F1187" s="127"/>
      <c r="G1187" s="128">
        <f t="shared" si="38"/>
        <v>0</v>
      </c>
      <c r="H1187" s="128">
        <f t="shared" si="39"/>
        <v>0</v>
      </c>
      <c r="I1187" s="129"/>
    </row>
    <row r="1188" spans="1:9">
      <c r="A1188" s="126">
        <v>152</v>
      </c>
      <c r="B1188" s="127">
        <f>Bil!C202</f>
        <v>191</v>
      </c>
      <c r="C1188" s="127">
        <f>Bil!D202</f>
        <v>0</v>
      </c>
      <c r="D1188" s="127">
        <f>Bil!E202</f>
        <v>0</v>
      </c>
      <c r="E1188" s="127"/>
      <c r="F1188" s="127"/>
      <c r="G1188" s="128">
        <f t="shared" si="38"/>
        <v>0</v>
      </c>
      <c r="H1188" s="128">
        <f t="shared" si="39"/>
        <v>0</v>
      </c>
      <c r="I1188" s="129"/>
    </row>
    <row r="1189" spans="1:9">
      <c r="A1189" s="126">
        <v>152</v>
      </c>
      <c r="B1189" s="127">
        <f>Bil!C203</f>
        <v>192</v>
      </c>
      <c r="C1189" s="127">
        <f>Bil!D203</f>
        <v>0</v>
      </c>
      <c r="D1189" s="127">
        <f>Bil!E203</f>
        <v>0</v>
      </c>
      <c r="E1189" s="127"/>
      <c r="F1189" s="127"/>
      <c r="G1189" s="128">
        <f t="shared" si="38"/>
        <v>0</v>
      </c>
      <c r="H1189" s="128">
        <f t="shared" si="39"/>
        <v>0</v>
      </c>
      <c r="I1189" s="129"/>
    </row>
    <row r="1190" spans="1:9">
      <c r="A1190" s="126">
        <v>152</v>
      </c>
      <c r="B1190" s="127">
        <f>Bil!C204</f>
        <v>193</v>
      </c>
      <c r="C1190" s="127">
        <f>Bil!D204</f>
        <v>0</v>
      </c>
      <c r="D1190" s="127">
        <f>Bil!E204</f>
        <v>0</v>
      </c>
      <c r="E1190" s="127"/>
      <c r="F1190" s="127"/>
      <c r="G1190" s="128">
        <f t="shared" si="38"/>
        <v>0</v>
      </c>
      <c r="H1190" s="128">
        <f t="shared" si="39"/>
        <v>0</v>
      </c>
      <c r="I1190" s="129"/>
    </row>
    <row r="1191" spans="1:9">
      <c r="A1191" s="126">
        <v>152</v>
      </c>
      <c r="B1191" s="127">
        <f>Bil!C205</f>
        <v>194</v>
      </c>
      <c r="C1191" s="127">
        <f>Bil!D205</f>
        <v>0</v>
      </c>
      <c r="D1191" s="127">
        <f>Bil!E205</f>
        <v>0</v>
      </c>
      <c r="E1191" s="127"/>
      <c r="F1191" s="127"/>
      <c r="G1191" s="128">
        <f t="shared" si="38"/>
        <v>0</v>
      </c>
      <c r="H1191" s="128">
        <f t="shared" si="39"/>
        <v>0</v>
      </c>
      <c r="I1191" s="129"/>
    </row>
    <row r="1192" spans="1:9">
      <c r="A1192" s="126">
        <v>152</v>
      </c>
      <c r="B1192" s="127">
        <f>Bil!C206</f>
        <v>195</v>
      </c>
      <c r="C1192" s="127">
        <f>Bil!D206</f>
        <v>0</v>
      </c>
      <c r="D1192" s="127">
        <f>Bil!E206</f>
        <v>0</v>
      </c>
      <c r="E1192" s="127"/>
      <c r="F1192" s="127"/>
      <c r="G1192" s="128">
        <f t="shared" si="38"/>
        <v>0</v>
      </c>
      <c r="H1192" s="128">
        <f t="shared" si="39"/>
        <v>0</v>
      </c>
      <c r="I1192" s="129"/>
    </row>
    <row r="1193" spans="1:9">
      <c r="A1193" s="126">
        <v>152</v>
      </c>
      <c r="B1193" s="127">
        <f>Bil!C207</f>
        <v>196</v>
      </c>
      <c r="C1193" s="127">
        <f>Bil!D207</f>
        <v>0</v>
      </c>
      <c r="D1193" s="127">
        <f>Bil!E207</f>
        <v>0</v>
      </c>
      <c r="E1193" s="127"/>
      <c r="F1193" s="127"/>
      <c r="G1193" s="128">
        <f t="shared" ref="G1193:G1246" si="40">B1193/1000*C1193+B1193/500*D1193</f>
        <v>0</v>
      </c>
      <c r="H1193" s="128">
        <f t="shared" ref="H1193:H1246" si="41">ABS(C1193-ROUND(C1193,0))+ABS(D1193-ROUND(D1193,0))</f>
        <v>0</v>
      </c>
      <c r="I1193" s="129"/>
    </row>
    <row r="1194" spans="1:9">
      <c r="A1194" s="126">
        <v>152</v>
      </c>
      <c r="B1194" s="127">
        <f>Bil!C208</f>
        <v>197</v>
      </c>
      <c r="C1194" s="127">
        <f>Bil!D208</f>
        <v>0</v>
      </c>
      <c r="D1194" s="127">
        <f>Bil!E208</f>
        <v>0</v>
      </c>
      <c r="E1194" s="127"/>
      <c r="F1194" s="127"/>
      <c r="G1194" s="128">
        <f t="shared" si="40"/>
        <v>0</v>
      </c>
      <c r="H1194" s="128">
        <f t="shared" si="41"/>
        <v>0</v>
      </c>
      <c r="I1194" s="129"/>
    </row>
    <row r="1195" spans="1:9">
      <c r="A1195" s="126">
        <v>152</v>
      </c>
      <c r="B1195" s="127">
        <f>Bil!C209</f>
        <v>198</v>
      </c>
      <c r="C1195" s="127">
        <f>Bil!D209</f>
        <v>0</v>
      </c>
      <c r="D1195" s="127">
        <f>Bil!E209</f>
        <v>0</v>
      </c>
      <c r="E1195" s="127"/>
      <c r="F1195" s="127"/>
      <c r="G1195" s="128">
        <f t="shared" si="40"/>
        <v>0</v>
      </c>
      <c r="H1195" s="128">
        <f t="shared" si="41"/>
        <v>0</v>
      </c>
      <c r="I1195" s="129"/>
    </row>
    <row r="1196" spans="1:9">
      <c r="A1196" s="126">
        <v>152</v>
      </c>
      <c r="B1196" s="127">
        <f>Bil!C210</f>
        <v>199</v>
      </c>
      <c r="C1196" s="127">
        <f>Bil!D210</f>
        <v>0</v>
      </c>
      <c r="D1196" s="127">
        <f>Bil!E210</f>
        <v>0</v>
      </c>
      <c r="E1196" s="127"/>
      <c r="F1196" s="127"/>
      <c r="G1196" s="128">
        <f t="shared" si="40"/>
        <v>0</v>
      </c>
      <c r="H1196" s="128">
        <f t="shared" si="41"/>
        <v>0</v>
      </c>
      <c r="I1196" s="129"/>
    </row>
    <row r="1197" spans="1:9">
      <c r="A1197" s="126">
        <v>152</v>
      </c>
      <c r="B1197" s="127">
        <f>Bil!C211</f>
        <v>200</v>
      </c>
      <c r="C1197" s="127">
        <f>Bil!D211</f>
        <v>0</v>
      </c>
      <c r="D1197" s="127">
        <f>Bil!E211</f>
        <v>0</v>
      </c>
      <c r="E1197" s="127"/>
      <c r="F1197" s="127"/>
      <c r="G1197" s="128">
        <f t="shared" si="40"/>
        <v>0</v>
      </c>
      <c r="H1197" s="128">
        <f t="shared" si="41"/>
        <v>0</v>
      </c>
      <c r="I1197" s="129"/>
    </row>
    <row r="1198" spans="1:9">
      <c r="A1198" s="126">
        <v>152</v>
      </c>
      <c r="B1198" s="127">
        <f>Bil!C212</f>
        <v>201</v>
      </c>
      <c r="C1198" s="127">
        <f>Bil!D212</f>
        <v>0</v>
      </c>
      <c r="D1198" s="127">
        <f>Bil!E212</f>
        <v>0</v>
      </c>
      <c r="E1198" s="127"/>
      <c r="F1198" s="127"/>
      <c r="G1198" s="128">
        <f t="shared" si="40"/>
        <v>0</v>
      </c>
      <c r="H1198" s="128">
        <f t="shared" si="41"/>
        <v>0</v>
      </c>
      <c r="I1198" s="129"/>
    </row>
    <row r="1199" spans="1:9">
      <c r="A1199" s="126">
        <v>152</v>
      </c>
      <c r="B1199" s="127">
        <f>Bil!C213</f>
        <v>202</v>
      </c>
      <c r="C1199" s="127">
        <f>Bil!D213</f>
        <v>0</v>
      </c>
      <c r="D1199" s="127">
        <f>Bil!E213</f>
        <v>0</v>
      </c>
      <c r="E1199" s="127"/>
      <c r="F1199" s="127"/>
      <c r="G1199" s="128">
        <f t="shared" si="40"/>
        <v>0</v>
      </c>
      <c r="H1199" s="128">
        <f t="shared" si="41"/>
        <v>0</v>
      </c>
      <c r="I1199" s="129"/>
    </row>
    <row r="1200" spans="1:9">
      <c r="A1200" s="126">
        <v>152</v>
      </c>
      <c r="B1200" s="127">
        <f>Bil!C214</f>
        <v>203</v>
      </c>
      <c r="C1200" s="127">
        <f>Bil!D214</f>
        <v>0</v>
      </c>
      <c r="D1200" s="127">
        <f>Bil!E214</f>
        <v>0</v>
      </c>
      <c r="E1200" s="127"/>
      <c r="F1200" s="127"/>
      <c r="G1200" s="128">
        <f t="shared" si="40"/>
        <v>0</v>
      </c>
      <c r="H1200" s="128">
        <f t="shared" si="41"/>
        <v>0</v>
      </c>
      <c r="I1200" s="129"/>
    </row>
    <row r="1201" spans="1:9">
      <c r="A1201" s="126">
        <v>152</v>
      </c>
      <c r="B1201" s="127">
        <f>Bil!C215</f>
        <v>204</v>
      </c>
      <c r="C1201" s="127">
        <f>Bil!D215</f>
        <v>0</v>
      </c>
      <c r="D1201" s="127">
        <f>Bil!E215</f>
        <v>0</v>
      </c>
      <c r="E1201" s="127"/>
      <c r="F1201" s="127"/>
      <c r="G1201" s="128">
        <f t="shared" si="40"/>
        <v>0</v>
      </c>
      <c r="H1201" s="128">
        <f t="shared" si="41"/>
        <v>0</v>
      </c>
      <c r="I1201" s="129"/>
    </row>
    <row r="1202" spans="1:9">
      <c r="A1202" s="126">
        <v>152</v>
      </c>
      <c r="B1202" s="127">
        <f>Bil!C216</f>
        <v>205</v>
      </c>
      <c r="C1202" s="127">
        <f>Bil!D216</f>
        <v>0</v>
      </c>
      <c r="D1202" s="127">
        <f>Bil!E216</f>
        <v>0</v>
      </c>
      <c r="E1202" s="127"/>
      <c r="F1202" s="127"/>
      <c r="G1202" s="128">
        <f t="shared" si="40"/>
        <v>0</v>
      </c>
      <c r="H1202" s="128">
        <f t="shared" si="41"/>
        <v>0</v>
      </c>
      <c r="I1202" s="129"/>
    </row>
    <row r="1203" spans="1:9">
      <c r="A1203" s="126">
        <v>152</v>
      </c>
      <c r="B1203" s="127">
        <f>Bil!C217</f>
        <v>206</v>
      </c>
      <c r="C1203" s="127">
        <f>Bil!D217</f>
        <v>0</v>
      </c>
      <c r="D1203" s="127">
        <f>Bil!E217</f>
        <v>0</v>
      </c>
      <c r="E1203" s="127"/>
      <c r="F1203" s="127"/>
      <c r="G1203" s="128">
        <f t="shared" si="40"/>
        <v>0</v>
      </c>
      <c r="H1203" s="128">
        <f t="shared" si="41"/>
        <v>0</v>
      </c>
      <c r="I1203" s="129"/>
    </row>
    <row r="1204" spans="1:9">
      <c r="A1204" s="126">
        <v>152</v>
      </c>
      <c r="B1204" s="127">
        <f>Bil!C218</f>
        <v>207</v>
      </c>
      <c r="C1204" s="127">
        <f>Bil!D218</f>
        <v>0</v>
      </c>
      <c r="D1204" s="127">
        <f>Bil!E218</f>
        <v>0</v>
      </c>
      <c r="E1204" s="127"/>
      <c r="F1204" s="127"/>
      <c r="G1204" s="128">
        <f t="shared" si="40"/>
        <v>0</v>
      </c>
      <c r="H1204" s="128">
        <f t="shared" si="41"/>
        <v>0</v>
      </c>
      <c r="I1204" s="129"/>
    </row>
    <row r="1205" spans="1:9">
      <c r="A1205" s="126">
        <v>152</v>
      </c>
      <c r="B1205" s="127">
        <f>Bil!C219</f>
        <v>208</v>
      </c>
      <c r="C1205" s="127">
        <f>Bil!D219</f>
        <v>0</v>
      </c>
      <c r="D1205" s="127">
        <f>Bil!E219</f>
        <v>0</v>
      </c>
      <c r="E1205" s="127"/>
      <c r="F1205" s="127"/>
      <c r="G1205" s="128">
        <f t="shared" si="40"/>
        <v>0</v>
      </c>
      <c r="H1205" s="128">
        <f t="shared" si="41"/>
        <v>0</v>
      </c>
      <c r="I1205" s="129"/>
    </row>
    <row r="1206" spans="1:9">
      <c r="A1206" s="126">
        <v>152</v>
      </c>
      <c r="B1206" s="127">
        <f>Bil!C220</f>
        <v>209</v>
      </c>
      <c r="C1206" s="127">
        <f>Bil!D220</f>
        <v>0</v>
      </c>
      <c r="D1206" s="127">
        <f>Bil!E220</f>
        <v>0</v>
      </c>
      <c r="E1206" s="127"/>
      <c r="F1206" s="127"/>
      <c r="G1206" s="128">
        <f t="shared" si="40"/>
        <v>0</v>
      </c>
      <c r="H1206" s="128">
        <f t="shared" si="41"/>
        <v>0</v>
      </c>
      <c r="I1206" s="129"/>
    </row>
    <row r="1207" spans="1:9">
      <c r="A1207" s="126">
        <v>152</v>
      </c>
      <c r="B1207" s="127">
        <f>Bil!C221</f>
        <v>210</v>
      </c>
      <c r="C1207" s="127">
        <f>Bil!D221</f>
        <v>0</v>
      </c>
      <c r="D1207" s="127">
        <f>Bil!E221</f>
        <v>0</v>
      </c>
      <c r="E1207" s="127"/>
      <c r="F1207" s="127"/>
      <c r="G1207" s="128">
        <f t="shared" si="40"/>
        <v>0</v>
      </c>
      <c r="H1207" s="128">
        <f t="shared" si="41"/>
        <v>0</v>
      </c>
      <c r="I1207" s="129"/>
    </row>
    <row r="1208" spans="1:9">
      <c r="A1208" s="126">
        <v>152</v>
      </c>
      <c r="B1208" s="127">
        <f>Bil!C222</f>
        <v>211</v>
      </c>
      <c r="C1208" s="127">
        <f>Bil!D222</f>
        <v>0</v>
      </c>
      <c r="D1208" s="127">
        <f>Bil!E222</f>
        <v>0</v>
      </c>
      <c r="E1208" s="127"/>
      <c r="F1208" s="127"/>
      <c r="G1208" s="128">
        <f t="shared" si="40"/>
        <v>0</v>
      </c>
      <c r="H1208" s="128">
        <f t="shared" si="41"/>
        <v>0</v>
      </c>
      <c r="I1208" s="129"/>
    </row>
    <row r="1209" spans="1:9">
      <c r="A1209" s="126">
        <v>152</v>
      </c>
      <c r="B1209" s="127">
        <f>Bil!C223</f>
        <v>212</v>
      </c>
      <c r="C1209" s="127">
        <f>Bil!D223</f>
        <v>0</v>
      </c>
      <c r="D1209" s="127">
        <f>Bil!E223</f>
        <v>0</v>
      </c>
      <c r="E1209" s="127"/>
      <c r="F1209" s="127"/>
      <c r="G1209" s="128">
        <f t="shared" si="40"/>
        <v>0</v>
      </c>
      <c r="H1209" s="128">
        <f t="shared" si="41"/>
        <v>0</v>
      </c>
      <c r="I1209" s="129"/>
    </row>
    <row r="1210" spans="1:9">
      <c r="A1210" s="126">
        <v>152</v>
      </c>
      <c r="B1210" s="127">
        <f>Bil!C224</f>
        <v>213</v>
      </c>
      <c r="C1210" s="127">
        <f>Bil!D224</f>
        <v>0</v>
      </c>
      <c r="D1210" s="127">
        <f>Bil!E224</f>
        <v>0</v>
      </c>
      <c r="E1210" s="127"/>
      <c r="F1210" s="127"/>
      <c r="G1210" s="128">
        <f t="shared" si="40"/>
        <v>0</v>
      </c>
      <c r="H1210" s="128">
        <f t="shared" si="41"/>
        <v>0</v>
      </c>
      <c r="I1210" s="129"/>
    </row>
    <row r="1211" spans="1:9">
      <c r="A1211" s="126">
        <v>152</v>
      </c>
      <c r="B1211" s="127">
        <f>Bil!C225</f>
        <v>214</v>
      </c>
      <c r="C1211" s="127">
        <f>Bil!D225</f>
        <v>0</v>
      </c>
      <c r="D1211" s="127">
        <f>Bil!E225</f>
        <v>0</v>
      </c>
      <c r="E1211" s="127"/>
      <c r="F1211" s="127"/>
      <c r="G1211" s="128">
        <f t="shared" si="40"/>
        <v>0</v>
      </c>
      <c r="H1211" s="128">
        <f t="shared" si="41"/>
        <v>0</v>
      </c>
      <c r="I1211" s="129"/>
    </row>
    <row r="1212" spans="1:9">
      <c r="A1212" s="126">
        <v>152</v>
      </c>
      <c r="B1212" s="127">
        <f>Bil!C226</f>
        <v>215</v>
      </c>
      <c r="C1212" s="127">
        <f>Bil!D226</f>
        <v>0</v>
      </c>
      <c r="D1212" s="127">
        <f>Bil!E226</f>
        <v>0</v>
      </c>
      <c r="E1212" s="127"/>
      <c r="F1212" s="127"/>
      <c r="G1212" s="128">
        <f t="shared" si="40"/>
        <v>0</v>
      </c>
      <c r="H1212" s="128">
        <f t="shared" si="41"/>
        <v>0</v>
      </c>
      <c r="I1212" s="129"/>
    </row>
    <row r="1213" spans="1:9">
      <c r="A1213" s="126">
        <v>152</v>
      </c>
      <c r="B1213" s="127">
        <f>Bil!C227</f>
        <v>216</v>
      </c>
      <c r="C1213" s="127">
        <f>Bil!D227</f>
        <v>0</v>
      </c>
      <c r="D1213" s="127">
        <f>Bil!E227</f>
        <v>0</v>
      </c>
      <c r="E1213" s="127"/>
      <c r="F1213" s="127"/>
      <c r="G1213" s="128">
        <f t="shared" si="40"/>
        <v>0</v>
      </c>
      <c r="H1213" s="128">
        <f t="shared" si="41"/>
        <v>0</v>
      </c>
      <c r="I1213" s="129"/>
    </row>
    <row r="1214" spans="1:9">
      <c r="A1214" s="126">
        <v>152</v>
      </c>
      <c r="B1214" s="127">
        <f>Bil!C228</f>
        <v>217</v>
      </c>
      <c r="C1214" s="127">
        <f>Bil!D228</f>
        <v>0</v>
      </c>
      <c r="D1214" s="127">
        <f>Bil!E228</f>
        <v>0</v>
      </c>
      <c r="E1214" s="127"/>
      <c r="F1214" s="127"/>
      <c r="G1214" s="128">
        <f t="shared" si="40"/>
        <v>0</v>
      </c>
      <c r="H1214" s="128">
        <f t="shared" si="41"/>
        <v>0</v>
      </c>
      <c r="I1214" s="129"/>
    </row>
    <row r="1215" spans="1:9">
      <c r="A1215" s="126">
        <v>152</v>
      </c>
      <c r="B1215" s="127">
        <f>Bil!C229</f>
        <v>218</v>
      </c>
      <c r="C1215" s="127">
        <f>Bil!D229</f>
        <v>0</v>
      </c>
      <c r="D1215" s="127">
        <f>Bil!E229</f>
        <v>0</v>
      </c>
      <c r="E1215" s="127"/>
      <c r="F1215" s="127"/>
      <c r="G1215" s="128">
        <f t="shared" si="40"/>
        <v>0</v>
      </c>
      <c r="H1215" s="128">
        <f t="shared" si="41"/>
        <v>0</v>
      </c>
      <c r="I1215" s="129"/>
    </row>
    <row r="1216" spans="1:9">
      <c r="A1216" s="126">
        <v>152</v>
      </c>
      <c r="B1216" s="127">
        <f>Bil!C230</f>
        <v>219</v>
      </c>
      <c r="C1216" s="127">
        <f>Bil!D230</f>
        <v>0</v>
      </c>
      <c r="D1216" s="127">
        <f>Bil!E230</f>
        <v>0</v>
      </c>
      <c r="E1216" s="127"/>
      <c r="F1216" s="127"/>
      <c r="G1216" s="128">
        <f t="shared" si="40"/>
        <v>0</v>
      </c>
      <c r="H1216" s="128">
        <f t="shared" si="41"/>
        <v>0</v>
      </c>
      <c r="I1216" s="129"/>
    </row>
    <row r="1217" spans="1:9">
      <c r="A1217" s="126">
        <v>152</v>
      </c>
      <c r="B1217" s="127">
        <f>Bil!C231</f>
        <v>220</v>
      </c>
      <c r="C1217" s="127">
        <f>Bil!D231</f>
        <v>0</v>
      </c>
      <c r="D1217" s="127">
        <f>Bil!E231</f>
        <v>0</v>
      </c>
      <c r="E1217" s="127"/>
      <c r="F1217" s="127"/>
      <c r="G1217" s="128">
        <f t="shared" si="40"/>
        <v>0</v>
      </c>
      <c r="H1217" s="128">
        <f t="shared" si="41"/>
        <v>0</v>
      </c>
      <c r="I1217" s="129"/>
    </row>
    <row r="1218" spans="1:9">
      <c r="A1218" s="126">
        <v>152</v>
      </c>
      <c r="B1218" s="127">
        <f>Bil!C232</f>
        <v>221</v>
      </c>
      <c r="C1218" s="127">
        <f>Bil!D232</f>
        <v>0</v>
      </c>
      <c r="D1218" s="127">
        <f>Bil!E232</f>
        <v>0</v>
      </c>
      <c r="E1218" s="127"/>
      <c r="F1218" s="127"/>
      <c r="G1218" s="128">
        <f t="shared" si="40"/>
        <v>0</v>
      </c>
      <c r="H1218" s="128">
        <f t="shared" si="41"/>
        <v>0</v>
      </c>
      <c r="I1218" s="129"/>
    </row>
    <row r="1219" spans="1:9">
      <c r="A1219" s="126">
        <v>152</v>
      </c>
      <c r="B1219" s="127">
        <f>Bil!C233</f>
        <v>222</v>
      </c>
      <c r="C1219" s="127">
        <f>Bil!D233</f>
        <v>0</v>
      </c>
      <c r="D1219" s="127">
        <f>Bil!E233</f>
        <v>0</v>
      </c>
      <c r="E1219" s="127"/>
      <c r="F1219" s="127"/>
      <c r="G1219" s="128">
        <f t="shared" si="40"/>
        <v>0</v>
      </c>
      <c r="H1219" s="128">
        <f t="shared" si="41"/>
        <v>0</v>
      </c>
      <c r="I1219" s="129"/>
    </row>
    <row r="1220" spans="1:9">
      <c r="A1220" s="126">
        <v>152</v>
      </c>
      <c r="B1220" s="127">
        <f>Bil!C234</f>
        <v>223</v>
      </c>
      <c r="C1220" s="127">
        <f>Bil!D234</f>
        <v>0</v>
      </c>
      <c r="D1220" s="127">
        <f>Bil!E234</f>
        <v>0</v>
      </c>
      <c r="E1220" s="127"/>
      <c r="F1220" s="127"/>
      <c r="G1220" s="128">
        <f t="shared" si="40"/>
        <v>0</v>
      </c>
      <c r="H1220" s="128">
        <f t="shared" si="41"/>
        <v>0</v>
      </c>
      <c r="I1220" s="129"/>
    </row>
    <row r="1221" spans="1:9">
      <c r="A1221" s="126">
        <v>152</v>
      </c>
      <c r="B1221" s="127">
        <f>Bil!C235</f>
        <v>224</v>
      </c>
      <c r="C1221" s="127">
        <f>Bil!D235</f>
        <v>0</v>
      </c>
      <c r="D1221" s="127">
        <f>Bil!E235</f>
        <v>0</v>
      </c>
      <c r="E1221" s="127"/>
      <c r="F1221" s="127"/>
      <c r="G1221" s="128">
        <f t="shared" si="40"/>
        <v>0</v>
      </c>
      <c r="H1221" s="128">
        <f t="shared" si="41"/>
        <v>0</v>
      </c>
      <c r="I1221" s="129"/>
    </row>
    <row r="1222" spans="1:9">
      <c r="A1222" s="126">
        <v>152</v>
      </c>
      <c r="B1222" s="127">
        <f>Bil!C236</f>
        <v>225</v>
      </c>
      <c r="C1222" s="127">
        <f>Bil!D236</f>
        <v>0</v>
      </c>
      <c r="D1222" s="127">
        <f>Bil!E236</f>
        <v>0</v>
      </c>
      <c r="E1222" s="127"/>
      <c r="F1222" s="127"/>
      <c r="G1222" s="128">
        <f t="shared" si="40"/>
        <v>0</v>
      </c>
      <c r="H1222" s="128">
        <f t="shared" si="41"/>
        <v>0</v>
      </c>
      <c r="I1222" s="129"/>
    </row>
    <row r="1223" spans="1:9">
      <c r="A1223" s="126">
        <v>152</v>
      </c>
      <c r="B1223" s="127">
        <f>Bil!C237</f>
        <v>226</v>
      </c>
      <c r="C1223" s="127">
        <f>Bil!D237</f>
        <v>0</v>
      </c>
      <c r="D1223" s="127">
        <f>Bil!E237</f>
        <v>0</v>
      </c>
      <c r="E1223" s="127"/>
      <c r="F1223" s="127"/>
      <c r="G1223" s="128">
        <f t="shared" si="40"/>
        <v>0</v>
      </c>
      <c r="H1223" s="128">
        <f t="shared" si="41"/>
        <v>0</v>
      </c>
      <c r="I1223" s="129"/>
    </row>
    <row r="1224" spans="1:9">
      <c r="A1224" s="126">
        <v>152</v>
      </c>
      <c r="B1224" s="127">
        <f>Bil!C238</f>
        <v>227</v>
      </c>
      <c r="C1224" s="127">
        <f>Bil!D238</f>
        <v>0</v>
      </c>
      <c r="D1224" s="127">
        <f>Bil!E238</f>
        <v>0</v>
      </c>
      <c r="E1224" s="127"/>
      <c r="F1224" s="127"/>
      <c r="G1224" s="128">
        <f t="shared" si="40"/>
        <v>0</v>
      </c>
      <c r="H1224" s="128">
        <f t="shared" si="41"/>
        <v>0</v>
      </c>
      <c r="I1224" s="129"/>
    </row>
    <row r="1225" spans="1:9">
      <c r="A1225" s="126">
        <v>152</v>
      </c>
      <c r="B1225" s="127">
        <f>Bil!C239</f>
        <v>228</v>
      </c>
      <c r="C1225" s="127">
        <f>Bil!D239</f>
        <v>0</v>
      </c>
      <c r="D1225" s="127">
        <f>Bil!E239</f>
        <v>0</v>
      </c>
      <c r="E1225" s="127"/>
      <c r="F1225" s="127"/>
      <c r="G1225" s="128">
        <f t="shared" si="40"/>
        <v>0</v>
      </c>
      <c r="H1225" s="128">
        <f t="shared" si="41"/>
        <v>0</v>
      </c>
      <c r="I1225" s="129"/>
    </row>
    <row r="1226" spans="1:9">
      <c r="A1226" s="126">
        <v>152</v>
      </c>
      <c r="B1226" s="127">
        <f>Bil!C240</f>
        <v>229</v>
      </c>
      <c r="C1226" s="127">
        <f>Bil!D240</f>
        <v>0</v>
      </c>
      <c r="D1226" s="127">
        <f>Bil!E240</f>
        <v>0</v>
      </c>
      <c r="E1226" s="127"/>
      <c r="F1226" s="127"/>
      <c r="G1226" s="128">
        <f t="shared" si="40"/>
        <v>0</v>
      </c>
      <c r="H1226" s="128">
        <f t="shared" si="41"/>
        <v>0</v>
      </c>
      <c r="I1226" s="129"/>
    </row>
    <row r="1227" spans="1:9">
      <c r="A1227" s="126">
        <v>152</v>
      </c>
      <c r="B1227" s="127">
        <f>Bil!C241</f>
        <v>230</v>
      </c>
      <c r="C1227" s="127">
        <f>Bil!D241</f>
        <v>0</v>
      </c>
      <c r="D1227" s="127">
        <f>Bil!E241</f>
        <v>0</v>
      </c>
      <c r="E1227" s="127"/>
      <c r="F1227" s="127"/>
      <c r="G1227" s="128">
        <f t="shared" si="40"/>
        <v>0</v>
      </c>
      <c r="H1227" s="128">
        <f t="shared" si="41"/>
        <v>0</v>
      </c>
      <c r="I1227" s="129"/>
    </row>
    <row r="1228" spans="1:9">
      <c r="A1228" s="126">
        <v>152</v>
      </c>
      <c r="B1228" s="127">
        <f>Bil!C242</f>
        <v>231</v>
      </c>
      <c r="C1228" s="127">
        <f>Bil!D242</f>
        <v>0</v>
      </c>
      <c r="D1228" s="127">
        <f>Bil!E242</f>
        <v>0</v>
      </c>
      <c r="E1228" s="127"/>
      <c r="F1228" s="127"/>
      <c r="G1228" s="128">
        <f t="shared" si="40"/>
        <v>0</v>
      </c>
      <c r="H1228" s="128">
        <f t="shared" si="41"/>
        <v>0</v>
      </c>
      <c r="I1228" s="129"/>
    </row>
    <row r="1229" spans="1:9">
      <c r="A1229" s="126">
        <v>152</v>
      </c>
      <c r="B1229" s="127">
        <f>Bil!C243</f>
        <v>232</v>
      </c>
      <c r="C1229" s="127">
        <f>Bil!D243</f>
        <v>0</v>
      </c>
      <c r="D1229" s="127">
        <f>Bil!E243</f>
        <v>0</v>
      </c>
      <c r="E1229" s="127"/>
      <c r="F1229" s="127"/>
      <c r="G1229" s="128">
        <f t="shared" si="40"/>
        <v>0</v>
      </c>
      <c r="H1229" s="128">
        <f t="shared" si="41"/>
        <v>0</v>
      </c>
      <c r="I1229" s="129"/>
    </row>
    <row r="1230" spans="1:9">
      <c r="A1230" s="126">
        <v>152</v>
      </c>
      <c r="B1230" s="127">
        <f>Bil!C244</f>
        <v>233</v>
      </c>
      <c r="C1230" s="127">
        <f>Bil!D244</f>
        <v>0</v>
      </c>
      <c r="D1230" s="127">
        <f>Bil!E244</f>
        <v>0</v>
      </c>
      <c r="E1230" s="127"/>
      <c r="F1230" s="127"/>
      <c r="G1230" s="128">
        <f t="shared" si="40"/>
        <v>0</v>
      </c>
      <c r="H1230" s="128">
        <f t="shared" si="41"/>
        <v>0</v>
      </c>
      <c r="I1230" s="129"/>
    </row>
    <row r="1231" spans="1:9">
      <c r="A1231" s="126">
        <v>152</v>
      </c>
      <c r="B1231" s="127">
        <f>Bil!C245</f>
        <v>234</v>
      </c>
      <c r="C1231" s="127">
        <f>Bil!D245</f>
        <v>0</v>
      </c>
      <c r="D1231" s="127">
        <f>Bil!E245</f>
        <v>0</v>
      </c>
      <c r="E1231" s="127"/>
      <c r="F1231" s="127"/>
      <c r="G1231" s="128">
        <f t="shared" si="40"/>
        <v>0</v>
      </c>
      <c r="H1231" s="128">
        <f t="shared" si="41"/>
        <v>0</v>
      </c>
      <c r="I1231" s="129"/>
    </row>
    <row r="1232" spans="1:9">
      <c r="A1232" s="126">
        <v>152</v>
      </c>
      <c r="B1232" s="127">
        <f>Bil!C246</f>
        <v>235</v>
      </c>
      <c r="C1232" s="127">
        <f>Bil!D246</f>
        <v>0</v>
      </c>
      <c r="D1232" s="127">
        <f>Bil!E246</f>
        <v>0</v>
      </c>
      <c r="E1232" s="127"/>
      <c r="F1232" s="127"/>
      <c r="G1232" s="128">
        <f t="shared" si="40"/>
        <v>0</v>
      </c>
      <c r="H1232" s="128">
        <f t="shared" si="41"/>
        <v>0</v>
      </c>
      <c r="I1232" s="129"/>
    </row>
    <row r="1233" spans="1:9">
      <c r="A1233" s="126">
        <v>152</v>
      </c>
      <c r="B1233" s="127">
        <f>Bil!C247</f>
        <v>236</v>
      </c>
      <c r="C1233" s="127">
        <f>Bil!D247</f>
        <v>0</v>
      </c>
      <c r="D1233" s="127">
        <f>Bil!E247</f>
        <v>0</v>
      </c>
      <c r="E1233" s="127"/>
      <c r="F1233" s="127"/>
      <c r="G1233" s="128">
        <f t="shared" si="40"/>
        <v>0</v>
      </c>
      <c r="H1233" s="128">
        <f t="shared" si="41"/>
        <v>0</v>
      </c>
      <c r="I1233" s="129"/>
    </row>
    <row r="1234" spans="1:9">
      <c r="A1234" s="126">
        <v>152</v>
      </c>
      <c r="B1234" s="127">
        <f>Bil!C248</f>
        <v>237</v>
      </c>
      <c r="C1234" s="127">
        <f>Bil!D248</f>
        <v>0</v>
      </c>
      <c r="D1234" s="127">
        <f>Bil!E248</f>
        <v>0</v>
      </c>
      <c r="E1234" s="127"/>
      <c r="F1234" s="127"/>
      <c r="G1234" s="128">
        <f t="shared" si="40"/>
        <v>0</v>
      </c>
      <c r="H1234" s="128">
        <f t="shared" si="41"/>
        <v>0</v>
      </c>
      <c r="I1234" s="129"/>
    </row>
    <row r="1235" spans="1:9">
      <c r="A1235" s="126">
        <v>152</v>
      </c>
      <c r="B1235" s="127">
        <f>Bil!C249</f>
        <v>238</v>
      </c>
      <c r="C1235" s="127">
        <f>Bil!D249</f>
        <v>0</v>
      </c>
      <c r="D1235" s="127">
        <f>Bil!E249</f>
        <v>0</v>
      </c>
      <c r="E1235" s="127"/>
      <c r="F1235" s="127"/>
      <c r="G1235" s="128">
        <f t="shared" si="40"/>
        <v>0</v>
      </c>
      <c r="H1235" s="128">
        <f t="shared" si="41"/>
        <v>0</v>
      </c>
      <c r="I1235" s="129"/>
    </row>
    <row r="1236" spans="1:9">
      <c r="A1236" s="126">
        <v>152</v>
      </c>
      <c r="B1236" s="127">
        <f>Bil!C250</f>
        <v>239</v>
      </c>
      <c r="C1236" s="127">
        <f>Bil!D250</f>
        <v>0</v>
      </c>
      <c r="D1236" s="127">
        <f>Bil!E250</f>
        <v>0</v>
      </c>
      <c r="E1236" s="127"/>
      <c r="F1236" s="127"/>
      <c r="G1236" s="128">
        <f t="shared" si="40"/>
        <v>0</v>
      </c>
      <c r="H1236" s="128">
        <f t="shared" si="41"/>
        <v>0</v>
      </c>
      <c r="I1236" s="129"/>
    </row>
    <row r="1237" spans="1:9">
      <c r="A1237" s="126">
        <v>152</v>
      </c>
      <c r="B1237" s="127">
        <f>Bil!C251</f>
        <v>240</v>
      </c>
      <c r="C1237" s="127">
        <f>Bil!D251</f>
        <v>0</v>
      </c>
      <c r="D1237" s="127">
        <f>Bil!E251</f>
        <v>0</v>
      </c>
      <c r="E1237" s="127"/>
      <c r="F1237" s="127"/>
      <c r="G1237" s="128">
        <f t="shared" si="40"/>
        <v>0</v>
      </c>
      <c r="H1237" s="128">
        <f t="shared" si="41"/>
        <v>0</v>
      </c>
      <c r="I1237" s="129"/>
    </row>
    <row r="1238" spans="1:9">
      <c r="A1238" s="126">
        <v>152</v>
      </c>
      <c r="B1238" s="127">
        <f>Bil!C252</f>
        <v>241</v>
      </c>
      <c r="C1238" s="127">
        <f>Bil!D252</f>
        <v>0</v>
      </c>
      <c r="D1238" s="127">
        <f>Bil!E252</f>
        <v>0</v>
      </c>
      <c r="E1238" s="127"/>
      <c r="F1238" s="127"/>
      <c r="G1238" s="128">
        <f t="shared" si="40"/>
        <v>0</v>
      </c>
      <c r="H1238" s="128">
        <f t="shared" si="41"/>
        <v>0</v>
      </c>
      <c r="I1238" s="129"/>
    </row>
    <row r="1239" spans="1:9">
      <c r="A1239" s="126">
        <v>152</v>
      </c>
      <c r="B1239" s="127">
        <f>Bil!C253</f>
        <v>242</v>
      </c>
      <c r="C1239" s="127">
        <f>Bil!D253</f>
        <v>0</v>
      </c>
      <c r="D1239" s="127">
        <f>Bil!E253</f>
        <v>0</v>
      </c>
      <c r="E1239" s="127"/>
      <c r="F1239" s="127"/>
      <c r="G1239" s="128">
        <f t="shared" si="40"/>
        <v>0</v>
      </c>
      <c r="H1239" s="128">
        <f t="shared" si="41"/>
        <v>0</v>
      </c>
      <c r="I1239" s="129"/>
    </row>
    <row r="1240" spans="1:9">
      <c r="A1240" s="126">
        <v>152</v>
      </c>
      <c r="B1240" s="127">
        <f>Bil!C254</f>
        <v>243</v>
      </c>
      <c r="C1240" s="127">
        <f>Bil!D254</f>
        <v>0</v>
      </c>
      <c r="D1240" s="127">
        <f>Bil!E254</f>
        <v>0</v>
      </c>
      <c r="E1240" s="127"/>
      <c r="F1240" s="127"/>
      <c r="G1240" s="128">
        <f t="shared" si="40"/>
        <v>0</v>
      </c>
      <c r="H1240" s="128">
        <f t="shared" si="41"/>
        <v>0</v>
      </c>
      <c r="I1240" s="129"/>
    </row>
    <row r="1241" spans="1:9">
      <c r="A1241" s="126">
        <v>152</v>
      </c>
      <c r="B1241" s="127">
        <f>Bil!C255</f>
        <v>244</v>
      </c>
      <c r="C1241" s="127">
        <f>Bil!D255</f>
        <v>0</v>
      </c>
      <c r="D1241" s="127">
        <f>Bil!E255</f>
        <v>0</v>
      </c>
      <c r="E1241" s="127"/>
      <c r="F1241" s="127"/>
      <c r="G1241" s="128">
        <f t="shared" si="40"/>
        <v>0</v>
      </c>
      <c r="H1241" s="128">
        <f t="shared" si="41"/>
        <v>0</v>
      </c>
      <c r="I1241" s="129"/>
    </row>
    <row r="1242" spans="1:9">
      <c r="A1242" s="126">
        <v>152</v>
      </c>
      <c r="B1242" s="127">
        <f>Bil!C256</f>
        <v>245</v>
      </c>
      <c r="C1242" s="127">
        <f>Bil!D256</f>
        <v>0</v>
      </c>
      <c r="D1242" s="127">
        <f>Bil!E256</f>
        <v>0</v>
      </c>
      <c r="E1242" s="127"/>
      <c r="F1242" s="127"/>
      <c r="G1242" s="128">
        <f t="shared" si="40"/>
        <v>0</v>
      </c>
      <c r="H1242" s="128">
        <f t="shared" si="41"/>
        <v>0</v>
      </c>
      <c r="I1242" s="129"/>
    </row>
    <row r="1243" spans="1:9">
      <c r="A1243" s="126">
        <v>152</v>
      </c>
      <c r="B1243" s="127">
        <f>Bil!C257</f>
        <v>246</v>
      </c>
      <c r="C1243" s="127">
        <f>Bil!D257</f>
        <v>0</v>
      </c>
      <c r="D1243" s="127">
        <f>Bil!E257</f>
        <v>0</v>
      </c>
      <c r="E1243" s="127"/>
      <c r="F1243" s="127"/>
      <c r="G1243" s="128">
        <f t="shared" si="40"/>
        <v>0</v>
      </c>
      <c r="H1243" s="128">
        <f t="shared" si="41"/>
        <v>0</v>
      </c>
      <c r="I1243" s="129"/>
    </row>
    <row r="1244" spans="1:9">
      <c r="A1244" s="126">
        <v>152</v>
      </c>
      <c r="B1244" s="127">
        <f>Bil!C259</f>
        <v>247</v>
      </c>
      <c r="C1244" s="127">
        <f>Bil!D259</f>
        <v>0</v>
      </c>
      <c r="D1244" s="127">
        <f>Bil!E259</f>
        <v>0</v>
      </c>
      <c r="E1244" s="127"/>
      <c r="F1244" s="127"/>
      <c r="G1244" s="128">
        <f t="shared" si="40"/>
        <v>0</v>
      </c>
      <c r="H1244" s="128">
        <f t="shared" si="41"/>
        <v>0</v>
      </c>
      <c r="I1244" s="129"/>
    </row>
    <row r="1245" spans="1:9">
      <c r="A1245" s="126">
        <v>152</v>
      </c>
      <c r="B1245" s="127">
        <f>Bil!C260</f>
        <v>248</v>
      </c>
      <c r="C1245" s="127">
        <f>Bil!D260</f>
        <v>0</v>
      </c>
      <c r="D1245" s="127">
        <f>Bil!E260</f>
        <v>0</v>
      </c>
      <c r="E1245" s="127"/>
      <c r="F1245" s="127"/>
      <c r="G1245" s="128">
        <f t="shared" si="40"/>
        <v>0</v>
      </c>
      <c r="H1245" s="128">
        <f t="shared" si="41"/>
        <v>0</v>
      </c>
      <c r="I1245" s="129"/>
    </row>
    <row r="1246" spans="1:9">
      <c r="A1246" s="126">
        <v>152</v>
      </c>
      <c r="B1246" s="127">
        <f>Bil!C261</f>
        <v>249</v>
      </c>
      <c r="C1246" s="127">
        <f>Bil!D261</f>
        <v>0</v>
      </c>
      <c r="D1246" s="127">
        <f>Bil!E261</f>
        <v>0</v>
      </c>
      <c r="E1246" s="127"/>
      <c r="F1246" s="127"/>
      <c r="G1246" s="128">
        <f t="shared" si="40"/>
        <v>0</v>
      </c>
      <c r="H1246" s="128">
        <f t="shared" si="41"/>
        <v>0</v>
      </c>
      <c r="I1246" s="129"/>
    </row>
    <row r="1247" spans="1:9">
      <c r="A1247" s="126">
        <v>152</v>
      </c>
      <c r="B1247" s="127">
        <f>Bil!C262</f>
        <v>250</v>
      </c>
      <c r="C1247" s="127">
        <f>Bil!D262</f>
        <v>0</v>
      </c>
      <c r="D1247" s="127">
        <f>Bil!E262</f>
        <v>0</v>
      </c>
      <c r="E1247" s="127"/>
      <c r="F1247" s="127"/>
      <c r="G1247" s="128">
        <f t="shared" ref="G1247:G1277" si="42">B1247/1000*C1247+B1247/500*D1247</f>
        <v>0</v>
      </c>
      <c r="H1247" s="128">
        <f t="shared" ref="H1247:H1277" si="43">ABS(C1247-ROUND(C1247,0))+ABS(D1247-ROUND(D1247,0))</f>
        <v>0</v>
      </c>
      <c r="I1247" s="129"/>
    </row>
    <row r="1248" spans="1:9">
      <c r="A1248" s="126">
        <v>152</v>
      </c>
      <c r="B1248" s="127">
        <f>Bil!C263</f>
        <v>251</v>
      </c>
      <c r="C1248" s="127">
        <f>Bil!D263</f>
        <v>0</v>
      </c>
      <c r="D1248" s="127">
        <f>Bil!E263</f>
        <v>0</v>
      </c>
      <c r="E1248" s="127"/>
      <c r="F1248" s="127"/>
      <c r="G1248" s="128">
        <f t="shared" si="42"/>
        <v>0</v>
      </c>
      <c r="H1248" s="128">
        <f t="shared" si="43"/>
        <v>0</v>
      </c>
      <c r="I1248" s="129"/>
    </row>
    <row r="1249" spans="1:9">
      <c r="A1249" s="126">
        <v>152</v>
      </c>
      <c r="B1249" s="127">
        <f>Bil!C264</f>
        <v>252</v>
      </c>
      <c r="C1249" s="127">
        <f>Bil!D264</f>
        <v>0</v>
      </c>
      <c r="D1249" s="127">
        <f>Bil!E264</f>
        <v>0</v>
      </c>
      <c r="E1249" s="127"/>
      <c r="F1249" s="127"/>
      <c r="G1249" s="128">
        <f t="shared" si="42"/>
        <v>0</v>
      </c>
      <c r="H1249" s="128">
        <f t="shared" si="43"/>
        <v>0</v>
      </c>
      <c r="I1249" s="129"/>
    </row>
    <row r="1250" spans="1:9">
      <c r="A1250" s="126">
        <v>152</v>
      </c>
      <c r="B1250" s="127">
        <f>Bil!C265</f>
        <v>253</v>
      </c>
      <c r="C1250" s="127">
        <f>Bil!D265</f>
        <v>0</v>
      </c>
      <c r="D1250" s="127">
        <f>Bil!E265</f>
        <v>0</v>
      </c>
      <c r="E1250" s="127"/>
      <c r="F1250" s="127"/>
      <c r="G1250" s="128">
        <f t="shared" si="42"/>
        <v>0</v>
      </c>
      <c r="H1250" s="128">
        <f t="shared" si="43"/>
        <v>0</v>
      </c>
      <c r="I1250" s="129"/>
    </row>
    <row r="1251" spans="1:9">
      <c r="A1251" s="126">
        <v>152</v>
      </c>
      <c r="B1251" s="127">
        <f>Bil!C266</f>
        <v>254</v>
      </c>
      <c r="C1251" s="127">
        <f>Bil!D266</f>
        <v>0</v>
      </c>
      <c r="D1251" s="127">
        <f>Bil!E266</f>
        <v>0</v>
      </c>
      <c r="E1251" s="127"/>
      <c r="F1251" s="127"/>
      <c r="G1251" s="128">
        <f t="shared" si="42"/>
        <v>0</v>
      </c>
      <c r="H1251" s="128">
        <f t="shared" si="43"/>
        <v>0</v>
      </c>
      <c r="I1251" s="129"/>
    </row>
    <row r="1252" spans="1:9">
      <c r="A1252" s="126">
        <v>152</v>
      </c>
      <c r="B1252" s="127">
        <f>Bil!C267</f>
        <v>255</v>
      </c>
      <c r="C1252" s="127">
        <f>Bil!D267</f>
        <v>0</v>
      </c>
      <c r="D1252" s="127">
        <f>Bil!E267</f>
        <v>0</v>
      </c>
      <c r="E1252" s="127"/>
      <c r="F1252" s="127"/>
      <c r="G1252" s="128">
        <f t="shared" si="42"/>
        <v>0</v>
      </c>
      <c r="H1252" s="128">
        <f t="shared" si="43"/>
        <v>0</v>
      </c>
      <c r="I1252" s="129"/>
    </row>
    <row r="1253" spans="1:9">
      <c r="A1253" s="126">
        <v>152</v>
      </c>
      <c r="B1253" s="127">
        <f>Bil!C268</f>
        <v>256</v>
      </c>
      <c r="C1253" s="127">
        <f>Bil!D268</f>
        <v>0</v>
      </c>
      <c r="D1253" s="127">
        <f>Bil!E268</f>
        <v>0</v>
      </c>
      <c r="E1253" s="127"/>
      <c r="F1253" s="127"/>
      <c r="G1253" s="128">
        <f t="shared" si="42"/>
        <v>0</v>
      </c>
      <c r="H1253" s="128">
        <f t="shared" si="43"/>
        <v>0</v>
      </c>
      <c r="I1253" s="129"/>
    </row>
    <row r="1254" spans="1:9">
      <c r="A1254" s="126">
        <v>152</v>
      </c>
      <c r="B1254" s="127">
        <f>Bil!C269</f>
        <v>257</v>
      </c>
      <c r="C1254" s="127">
        <f>Bil!D269</f>
        <v>0</v>
      </c>
      <c r="D1254" s="127">
        <f>Bil!E269</f>
        <v>0</v>
      </c>
      <c r="E1254" s="127"/>
      <c r="F1254" s="127"/>
      <c r="G1254" s="128">
        <f t="shared" si="42"/>
        <v>0</v>
      </c>
      <c r="H1254" s="128">
        <f t="shared" si="43"/>
        <v>0</v>
      </c>
      <c r="I1254" s="129"/>
    </row>
    <row r="1255" spans="1:9">
      <c r="A1255" s="126">
        <v>152</v>
      </c>
      <c r="B1255" s="127">
        <f>Bil!C270</f>
        <v>258</v>
      </c>
      <c r="C1255" s="127">
        <f>Bil!D270</f>
        <v>0</v>
      </c>
      <c r="D1255" s="127">
        <f>Bil!E270</f>
        <v>0</v>
      </c>
      <c r="E1255" s="127"/>
      <c r="F1255" s="127"/>
      <c r="G1255" s="128">
        <f t="shared" si="42"/>
        <v>0</v>
      </c>
      <c r="H1255" s="128">
        <f t="shared" si="43"/>
        <v>0</v>
      </c>
      <c r="I1255" s="129"/>
    </row>
    <row r="1256" spans="1:9">
      <c r="A1256" s="126">
        <v>152</v>
      </c>
      <c r="B1256" s="127">
        <f>Bil!C271</f>
        <v>259</v>
      </c>
      <c r="C1256" s="127">
        <f>Bil!D271</f>
        <v>0</v>
      </c>
      <c r="D1256" s="127">
        <f>Bil!E271</f>
        <v>0</v>
      </c>
      <c r="E1256" s="127"/>
      <c r="F1256" s="127"/>
      <c r="G1256" s="128">
        <f t="shared" si="42"/>
        <v>0</v>
      </c>
      <c r="H1256" s="128">
        <f t="shared" si="43"/>
        <v>0</v>
      </c>
      <c r="I1256" s="129"/>
    </row>
    <row r="1257" spans="1:9">
      <c r="A1257" s="126">
        <v>152</v>
      </c>
      <c r="B1257" s="127">
        <f>Bil!C272</f>
        <v>260</v>
      </c>
      <c r="C1257" s="127">
        <f>Bil!D272</f>
        <v>0</v>
      </c>
      <c r="D1257" s="127">
        <f>Bil!E272</f>
        <v>0</v>
      </c>
      <c r="E1257" s="127"/>
      <c r="F1257" s="127"/>
      <c r="G1257" s="128">
        <f t="shared" si="42"/>
        <v>0</v>
      </c>
      <c r="H1257" s="128">
        <f t="shared" si="43"/>
        <v>0</v>
      </c>
      <c r="I1257" s="129"/>
    </row>
    <row r="1258" spans="1:9">
      <c r="A1258" s="126">
        <v>152</v>
      </c>
      <c r="B1258" s="127">
        <f>Bil!C273</f>
        <v>261</v>
      </c>
      <c r="C1258" s="127">
        <f>Bil!D273</f>
        <v>0</v>
      </c>
      <c r="D1258" s="127">
        <f>Bil!E273</f>
        <v>0</v>
      </c>
      <c r="E1258" s="127"/>
      <c r="F1258" s="127"/>
      <c r="G1258" s="128">
        <f t="shared" si="42"/>
        <v>0</v>
      </c>
      <c r="H1258" s="128">
        <f t="shared" si="43"/>
        <v>0</v>
      </c>
      <c r="I1258" s="129"/>
    </row>
    <row r="1259" spans="1:9">
      <c r="A1259" s="126">
        <v>152</v>
      </c>
      <c r="B1259" s="127">
        <f>Bil!C274</f>
        <v>262</v>
      </c>
      <c r="C1259" s="127">
        <f>Bil!D274</f>
        <v>0</v>
      </c>
      <c r="D1259" s="127">
        <f>Bil!E274</f>
        <v>0</v>
      </c>
      <c r="E1259" s="127"/>
      <c r="F1259" s="127"/>
      <c r="G1259" s="128">
        <f t="shared" si="42"/>
        <v>0</v>
      </c>
      <c r="H1259" s="128">
        <f t="shared" si="43"/>
        <v>0</v>
      </c>
      <c r="I1259" s="129"/>
    </row>
    <row r="1260" spans="1:9">
      <c r="A1260" s="126">
        <v>152</v>
      </c>
      <c r="B1260" s="127">
        <f>Bil!C275</f>
        <v>263</v>
      </c>
      <c r="C1260" s="127">
        <f>Bil!D275</f>
        <v>0</v>
      </c>
      <c r="D1260" s="127">
        <f>Bil!E275</f>
        <v>0</v>
      </c>
      <c r="E1260" s="127"/>
      <c r="F1260" s="127"/>
      <c r="G1260" s="128">
        <f t="shared" si="42"/>
        <v>0</v>
      </c>
      <c r="H1260" s="128">
        <f t="shared" si="43"/>
        <v>0</v>
      </c>
      <c r="I1260" s="129"/>
    </row>
    <row r="1261" spans="1:9">
      <c r="A1261" s="126">
        <v>152</v>
      </c>
      <c r="B1261" s="127">
        <f>Bil!C276</f>
        <v>264</v>
      </c>
      <c r="C1261" s="127">
        <f>Bil!D276</f>
        <v>0</v>
      </c>
      <c r="D1261" s="127">
        <f>Bil!E276</f>
        <v>0</v>
      </c>
      <c r="E1261" s="127"/>
      <c r="F1261" s="127"/>
      <c r="G1261" s="128">
        <f t="shared" si="42"/>
        <v>0</v>
      </c>
      <c r="H1261" s="128">
        <f t="shared" si="43"/>
        <v>0</v>
      </c>
      <c r="I1261" s="129"/>
    </row>
    <row r="1262" spans="1:9">
      <c r="A1262" s="126">
        <v>152</v>
      </c>
      <c r="B1262" s="127">
        <f>Bil!C277</f>
        <v>265</v>
      </c>
      <c r="C1262" s="127">
        <f>Bil!D277</f>
        <v>0</v>
      </c>
      <c r="D1262" s="127">
        <f>Bil!E277</f>
        <v>0</v>
      </c>
      <c r="E1262" s="127"/>
      <c r="F1262" s="127"/>
      <c r="G1262" s="128">
        <f t="shared" si="42"/>
        <v>0</v>
      </c>
      <c r="H1262" s="128">
        <f t="shared" si="43"/>
        <v>0</v>
      </c>
      <c r="I1262" s="129"/>
    </row>
    <row r="1263" spans="1:9">
      <c r="A1263" s="126">
        <v>152</v>
      </c>
      <c r="B1263" s="127">
        <f>Bil!C278</f>
        <v>266</v>
      </c>
      <c r="C1263" s="127">
        <f>Bil!D278</f>
        <v>0</v>
      </c>
      <c r="D1263" s="127">
        <f>Bil!E278</f>
        <v>0</v>
      </c>
      <c r="E1263" s="127"/>
      <c r="F1263" s="127"/>
      <c r="G1263" s="128">
        <f t="shared" si="42"/>
        <v>0</v>
      </c>
      <c r="H1263" s="128">
        <f t="shared" si="43"/>
        <v>0</v>
      </c>
      <c r="I1263" s="129"/>
    </row>
    <row r="1264" spans="1:9">
      <c r="A1264" s="126">
        <v>152</v>
      </c>
      <c r="B1264" s="127">
        <f>Bil!C279</f>
        <v>267</v>
      </c>
      <c r="C1264" s="127">
        <f>Bil!D279</f>
        <v>0</v>
      </c>
      <c r="D1264" s="127">
        <f>Bil!E279</f>
        <v>0</v>
      </c>
      <c r="E1264" s="127"/>
      <c r="F1264" s="127"/>
      <c r="G1264" s="128">
        <f t="shared" si="42"/>
        <v>0</v>
      </c>
      <c r="H1264" s="128">
        <f t="shared" si="43"/>
        <v>0</v>
      </c>
      <c r="I1264" s="129"/>
    </row>
    <row r="1265" spans="1:9">
      <c r="A1265" s="126">
        <v>152</v>
      </c>
      <c r="B1265" s="127">
        <f>Bil!C280</f>
        <v>268</v>
      </c>
      <c r="C1265" s="127">
        <f>Bil!D280</f>
        <v>0</v>
      </c>
      <c r="D1265" s="127">
        <f>Bil!E280</f>
        <v>0</v>
      </c>
      <c r="E1265" s="127"/>
      <c r="F1265" s="127"/>
      <c r="G1265" s="128">
        <f t="shared" si="42"/>
        <v>0</v>
      </c>
      <c r="H1265" s="128">
        <f t="shared" si="43"/>
        <v>0</v>
      </c>
      <c r="I1265" s="129"/>
    </row>
    <row r="1266" spans="1:9">
      <c r="A1266" s="126">
        <v>152</v>
      </c>
      <c r="B1266" s="127">
        <f>Bil!C281</f>
        <v>269</v>
      </c>
      <c r="C1266" s="127">
        <f>Bil!D281</f>
        <v>0</v>
      </c>
      <c r="D1266" s="127">
        <f>Bil!E281</f>
        <v>0</v>
      </c>
      <c r="E1266" s="127"/>
      <c r="F1266" s="127"/>
      <c r="G1266" s="128">
        <f t="shared" si="42"/>
        <v>0</v>
      </c>
      <c r="H1266" s="128">
        <f t="shared" si="43"/>
        <v>0</v>
      </c>
      <c r="I1266" s="129"/>
    </row>
    <row r="1267" spans="1:9">
      <c r="A1267" s="126">
        <v>152</v>
      </c>
      <c r="B1267" s="127">
        <f>Bil!C282</f>
        <v>270</v>
      </c>
      <c r="C1267" s="127">
        <f>Bil!D282</f>
        <v>0</v>
      </c>
      <c r="D1267" s="127">
        <f>Bil!E282</f>
        <v>0</v>
      </c>
      <c r="E1267" s="127"/>
      <c r="F1267" s="127"/>
      <c r="G1267" s="128">
        <f t="shared" si="42"/>
        <v>0</v>
      </c>
      <c r="H1267" s="128">
        <f t="shared" si="43"/>
        <v>0</v>
      </c>
      <c r="I1267" s="129"/>
    </row>
    <row r="1268" spans="1:9">
      <c r="A1268" s="126">
        <v>152</v>
      </c>
      <c r="B1268" s="127">
        <f>Bil!C283</f>
        <v>271</v>
      </c>
      <c r="C1268" s="127">
        <f>Bil!D283</f>
        <v>0</v>
      </c>
      <c r="D1268" s="127">
        <f>Bil!E283</f>
        <v>0</v>
      </c>
      <c r="E1268" s="127"/>
      <c r="F1268" s="127"/>
      <c r="G1268" s="128">
        <f t="shared" si="42"/>
        <v>0</v>
      </c>
      <c r="H1268" s="128">
        <f t="shared" si="43"/>
        <v>0</v>
      </c>
      <c r="I1268" s="129"/>
    </row>
    <row r="1269" spans="1:9">
      <c r="A1269" s="126">
        <v>152</v>
      </c>
      <c r="B1269" s="127">
        <f>Bil!C284</f>
        <v>272</v>
      </c>
      <c r="C1269" s="127">
        <f>Bil!D284</f>
        <v>0</v>
      </c>
      <c r="D1269" s="127">
        <f>Bil!E284</f>
        <v>0</v>
      </c>
      <c r="E1269" s="127"/>
      <c r="F1269" s="127"/>
      <c r="G1269" s="128">
        <f t="shared" si="42"/>
        <v>0</v>
      </c>
      <c r="H1269" s="128">
        <f t="shared" si="43"/>
        <v>0</v>
      </c>
      <c r="I1269" s="129"/>
    </row>
    <row r="1270" spans="1:9">
      <c r="A1270" s="126">
        <v>152</v>
      </c>
      <c r="B1270" s="127">
        <f>Bil!C285</f>
        <v>273</v>
      </c>
      <c r="C1270" s="127">
        <f>Bil!D285</f>
        <v>0</v>
      </c>
      <c r="D1270" s="127">
        <f>Bil!E285</f>
        <v>0</v>
      </c>
      <c r="E1270" s="127"/>
      <c r="F1270" s="127"/>
      <c r="G1270" s="128">
        <f t="shared" si="42"/>
        <v>0</v>
      </c>
      <c r="H1270" s="128">
        <f t="shared" si="43"/>
        <v>0</v>
      </c>
      <c r="I1270" s="129"/>
    </row>
    <row r="1271" spans="1:9">
      <c r="A1271" s="126">
        <v>152</v>
      </c>
      <c r="B1271" s="127">
        <f>Bil!C286</f>
        <v>274</v>
      </c>
      <c r="C1271" s="127">
        <f>Bil!D286</f>
        <v>0</v>
      </c>
      <c r="D1271" s="127">
        <f>Bil!E286</f>
        <v>0</v>
      </c>
      <c r="E1271" s="127"/>
      <c r="F1271" s="127"/>
      <c r="G1271" s="128">
        <f t="shared" si="42"/>
        <v>0</v>
      </c>
      <c r="H1271" s="128">
        <f t="shared" si="43"/>
        <v>0</v>
      </c>
      <c r="I1271" s="129"/>
    </row>
    <row r="1272" spans="1:9">
      <c r="A1272" s="126">
        <v>152</v>
      </c>
      <c r="B1272" s="127">
        <f>Bil!C287</f>
        <v>275</v>
      </c>
      <c r="C1272" s="127">
        <f>Bil!D287</f>
        <v>0</v>
      </c>
      <c r="D1272" s="127">
        <f>Bil!E287</f>
        <v>0</v>
      </c>
      <c r="E1272" s="127"/>
      <c r="F1272" s="127"/>
      <c r="G1272" s="128">
        <f t="shared" si="42"/>
        <v>0</v>
      </c>
      <c r="H1272" s="128">
        <f t="shared" si="43"/>
        <v>0</v>
      </c>
      <c r="I1272" s="129"/>
    </row>
    <row r="1273" spans="1:9">
      <c r="A1273" s="126">
        <v>152</v>
      </c>
      <c r="B1273" s="127">
        <f>Bil!C288</f>
        <v>276</v>
      </c>
      <c r="C1273" s="127">
        <f>Bil!D288</f>
        <v>0</v>
      </c>
      <c r="D1273" s="127">
        <f>Bil!E288</f>
        <v>0</v>
      </c>
      <c r="E1273" s="127"/>
      <c r="F1273" s="127"/>
      <c r="G1273" s="128">
        <f t="shared" si="42"/>
        <v>0</v>
      </c>
      <c r="H1273" s="128">
        <f t="shared" si="43"/>
        <v>0</v>
      </c>
      <c r="I1273" s="129"/>
    </row>
    <row r="1274" spans="1:9">
      <c r="A1274" s="126">
        <v>152</v>
      </c>
      <c r="B1274" s="127">
        <f>Bil!C289</f>
        <v>277</v>
      </c>
      <c r="C1274" s="127">
        <f>Bil!D289</f>
        <v>0</v>
      </c>
      <c r="D1274" s="127">
        <f>Bil!E289</f>
        <v>0</v>
      </c>
      <c r="E1274" s="127"/>
      <c r="F1274" s="127"/>
      <c r="G1274" s="128">
        <f t="shared" si="42"/>
        <v>0</v>
      </c>
      <c r="H1274" s="128">
        <f t="shared" si="43"/>
        <v>0</v>
      </c>
      <c r="I1274" s="129"/>
    </row>
    <row r="1275" spans="1:9">
      <c r="A1275" s="126">
        <v>152</v>
      </c>
      <c r="B1275" s="127">
        <f>Bil!C290</f>
        <v>278</v>
      </c>
      <c r="C1275" s="127">
        <f>Bil!D290</f>
        <v>0</v>
      </c>
      <c r="D1275" s="127">
        <f>Bil!E290</f>
        <v>0</v>
      </c>
      <c r="E1275" s="127"/>
      <c r="F1275" s="127"/>
      <c r="G1275" s="128">
        <f t="shared" si="42"/>
        <v>0</v>
      </c>
      <c r="H1275" s="128">
        <f t="shared" si="43"/>
        <v>0</v>
      </c>
      <c r="I1275" s="129"/>
    </row>
    <row r="1276" spans="1:9">
      <c r="A1276" s="126">
        <v>152</v>
      </c>
      <c r="B1276" s="127">
        <f>Bil!C291</f>
        <v>279</v>
      </c>
      <c r="C1276" s="127">
        <f>Bil!D291</f>
        <v>0</v>
      </c>
      <c r="D1276" s="127">
        <f>Bil!E291</f>
        <v>0</v>
      </c>
      <c r="E1276" s="127"/>
      <c r="F1276" s="127"/>
      <c r="G1276" s="128">
        <f t="shared" si="42"/>
        <v>0</v>
      </c>
      <c r="H1276" s="128">
        <f t="shared" si="43"/>
        <v>0</v>
      </c>
      <c r="I1276" s="129"/>
    </row>
    <row r="1277" spans="1:9">
      <c r="A1277" s="126">
        <v>152</v>
      </c>
      <c r="B1277" s="127">
        <f>Bil!C292</f>
        <v>280</v>
      </c>
      <c r="C1277" s="127">
        <f>Bil!D292</f>
        <v>0</v>
      </c>
      <c r="D1277" s="127">
        <f>Bil!E292</f>
        <v>0</v>
      </c>
      <c r="E1277" s="127"/>
      <c r="F1277" s="127"/>
      <c r="G1277" s="128">
        <f t="shared" si="42"/>
        <v>0</v>
      </c>
      <c r="H1277" s="128">
        <f t="shared" si="43"/>
        <v>0</v>
      </c>
      <c r="I1277" s="129"/>
    </row>
    <row r="1278" spans="1:9">
      <c r="A1278" s="126">
        <v>152</v>
      </c>
      <c r="B1278" s="127">
        <f>Bil!C293</f>
        <v>281</v>
      </c>
      <c r="C1278" s="127">
        <f>Bil!D293</f>
        <v>0</v>
      </c>
      <c r="D1278" s="127">
        <f>Bil!E293</f>
        <v>0</v>
      </c>
      <c r="E1278" s="127"/>
      <c r="F1278" s="127"/>
      <c r="G1278" s="128">
        <f t="shared" ref="G1278:G1294" si="44">B1278/1000*C1278+B1278/500*D1278</f>
        <v>0</v>
      </c>
      <c r="H1278" s="128">
        <f t="shared" ref="H1278:H1294" si="45">ABS(C1278-ROUND(C1278,0))+ABS(D1278-ROUND(D1278,0))</f>
        <v>0</v>
      </c>
      <c r="I1278" s="129"/>
    </row>
    <row r="1279" spans="1:9">
      <c r="A1279" s="126">
        <v>152</v>
      </c>
      <c r="B1279" s="127">
        <f>Bil!C294</f>
        <v>282</v>
      </c>
      <c r="C1279" s="127">
        <f>Bil!D294</f>
        <v>0</v>
      </c>
      <c r="D1279" s="127">
        <f>Bil!E294</f>
        <v>0</v>
      </c>
      <c r="E1279" s="127"/>
      <c r="F1279" s="127"/>
      <c r="G1279" s="128">
        <f t="shared" si="44"/>
        <v>0</v>
      </c>
      <c r="H1279" s="128">
        <f t="shared" si="45"/>
        <v>0</v>
      </c>
      <c r="I1279" s="129"/>
    </row>
    <row r="1280" spans="1:9">
      <c r="A1280" s="126">
        <v>152</v>
      </c>
      <c r="B1280" s="127">
        <f>Bil!C295</f>
        <v>283</v>
      </c>
      <c r="C1280" s="127">
        <f>Bil!D295</f>
        <v>0</v>
      </c>
      <c r="D1280" s="127">
        <f>Bil!E295</f>
        <v>0</v>
      </c>
      <c r="E1280" s="127"/>
      <c r="F1280" s="127"/>
      <c r="G1280" s="128">
        <f t="shared" si="44"/>
        <v>0</v>
      </c>
      <c r="H1280" s="128">
        <f t="shared" si="45"/>
        <v>0</v>
      </c>
      <c r="I1280" s="129"/>
    </row>
    <row r="1281" spans="1:9">
      <c r="A1281" s="126">
        <v>152</v>
      </c>
      <c r="B1281" s="127">
        <f>Bil!C296</f>
        <v>284</v>
      </c>
      <c r="C1281" s="127">
        <f>Bil!D296</f>
        <v>0</v>
      </c>
      <c r="D1281" s="127">
        <f>Bil!E296</f>
        <v>0</v>
      </c>
      <c r="E1281" s="127"/>
      <c r="F1281" s="127"/>
      <c r="G1281" s="128">
        <f t="shared" si="44"/>
        <v>0</v>
      </c>
      <c r="H1281" s="128">
        <f t="shared" si="45"/>
        <v>0</v>
      </c>
      <c r="I1281" s="129"/>
    </row>
    <row r="1282" spans="1:9">
      <c r="A1282" s="126">
        <v>152</v>
      </c>
      <c r="B1282" s="127">
        <f>Bil!C297</f>
        <v>285</v>
      </c>
      <c r="C1282" s="127">
        <f>Bil!D297</f>
        <v>0</v>
      </c>
      <c r="D1282" s="127">
        <f>Bil!E297</f>
        <v>0</v>
      </c>
      <c r="E1282" s="127"/>
      <c r="F1282" s="127"/>
      <c r="G1282" s="128">
        <f t="shared" si="44"/>
        <v>0</v>
      </c>
      <c r="H1282" s="128">
        <f t="shared" si="45"/>
        <v>0</v>
      </c>
      <c r="I1282" s="129"/>
    </row>
    <row r="1283" spans="1:9">
      <c r="A1283" s="126">
        <v>152</v>
      </c>
      <c r="B1283" s="127">
        <f>Bil!C298</f>
        <v>286</v>
      </c>
      <c r="C1283" s="127">
        <f>Bil!D298</f>
        <v>0</v>
      </c>
      <c r="D1283" s="127">
        <f>Bil!E298</f>
        <v>0</v>
      </c>
      <c r="E1283" s="127"/>
      <c r="F1283" s="127"/>
      <c r="G1283" s="128">
        <f t="shared" si="44"/>
        <v>0</v>
      </c>
      <c r="H1283" s="128">
        <f t="shared" si="45"/>
        <v>0</v>
      </c>
      <c r="I1283" s="129"/>
    </row>
    <row r="1284" spans="1:9">
      <c r="A1284" s="126">
        <v>152</v>
      </c>
      <c r="B1284" s="127">
        <f>Bil!C299</f>
        <v>287</v>
      </c>
      <c r="C1284" s="127">
        <f>Bil!D299</f>
        <v>0</v>
      </c>
      <c r="D1284" s="127">
        <f>Bil!E299</f>
        <v>0</v>
      </c>
      <c r="E1284" s="127"/>
      <c r="F1284" s="127"/>
      <c r="G1284" s="128">
        <f t="shared" si="44"/>
        <v>0</v>
      </c>
      <c r="H1284" s="128">
        <f t="shared" si="45"/>
        <v>0</v>
      </c>
      <c r="I1284" s="129"/>
    </row>
    <row r="1285" spans="1:9">
      <c r="A1285" s="126">
        <v>152</v>
      </c>
      <c r="B1285" s="127">
        <f>Bil!C300</f>
        <v>288</v>
      </c>
      <c r="C1285" s="127">
        <f>Bil!D300</f>
        <v>0</v>
      </c>
      <c r="D1285" s="127">
        <f>Bil!E300</f>
        <v>0</v>
      </c>
      <c r="E1285" s="127"/>
      <c r="F1285" s="127"/>
      <c r="G1285" s="128">
        <f t="shared" si="44"/>
        <v>0</v>
      </c>
      <c r="H1285" s="128">
        <f t="shared" si="45"/>
        <v>0</v>
      </c>
      <c r="I1285" s="129"/>
    </row>
    <row r="1286" spans="1:9">
      <c r="A1286" s="126">
        <v>152</v>
      </c>
      <c r="B1286" s="127">
        <f>Bil!C301</f>
        <v>289</v>
      </c>
      <c r="C1286" s="127">
        <f>Bil!D301</f>
        <v>0</v>
      </c>
      <c r="D1286" s="127">
        <f>Bil!E301</f>
        <v>0</v>
      </c>
      <c r="E1286" s="127"/>
      <c r="F1286" s="127"/>
      <c r="G1286" s="128">
        <f t="shared" si="44"/>
        <v>0</v>
      </c>
      <c r="H1286" s="128">
        <f t="shared" si="45"/>
        <v>0</v>
      </c>
      <c r="I1286" s="129"/>
    </row>
    <row r="1287" spans="1:9">
      <c r="A1287" s="126">
        <v>152</v>
      </c>
      <c r="B1287" s="127">
        <f>Bil!C302</f>
        <v>290</v>
      </c>
      <c r="C1287" s="127">
        <f>Bil!D302</f>
        <v>0</v>
      </c>
      <c r="D1287" s="127">
        <f>Bil!E302</f>
        <v>0</v>
      </c>
      <c r="E1287" s="127"/>
      <c r="F1287" s="127"/>
      <c r="G1287" s="128">
        <f t="shared" si="44"/>
        <v>0</v>
      </c>
      <c r="H1287" s="128">
        <f t="shared" si="45"/>
        <v>0</v>
      </c>
      <c r="I1287" s="129"/>
    </row>
    <row r="1288" spans="1:9">
      <c r="A1288" s="126">
        <v>152</v>
      </c>
      <c r="B1288" s="127">
        <f>Bil!C303</f>
        <v>291</v>
      </c>
      <c r="C1288" s="127">
        <f>Bil!D303</f>
        <v>0</v>
      </c>
      <c r="D1288" s="127">
        <f>Bil!E303</f>
        <v>0</v>
      </c>
      <c r="E1288" s="127"/>
      <c r="F1288" s="127"/>
      <c r="G1288" s="128">
        <f t="shared" si="44"/>
        <v>0</v>
      </c>
      <c r="H1288" s="128">
        <f t="shared" si="45"/>
        <v>0</v>
      </c>
      <c r="I1288" s="129"/>
    </row>
    <row r="1289" spans="1:9">
      <c r="A1289" s="126">
        <v>152</v>
      </c>
      <c r="B1289" s="127">
        <f>Bil!C304</f>
        <v>292</v>
      </c>
      <c r="C1289" s="127">
        <f>Bil!D304</f>
        <v>0</v>
      </c>
      <c r="D1289" s="127">
        <f>Bil!E304</f>
        <v>0</v>
      </c>
      <c r="E1289" s="127"/>
      <c r="F1289" s="127"/>
      <c r="G1289" s="128">
        <f t="shared" si="44"/>
        <v>0</v>
      </c>
      <c r="H1289" s="128">
        <f t="shared" si="45"/>
        <v>0</v>
      </c>
      <c r="I1289" s="129"/>
    </row>
    <row r="1290" spans="1:9">
      <c r="A1290" s="126">
        <v>152</v>
      </c>
      <c r="B1290" s="127">
        <f>Bil!C305</f>
        <v>293</v>
      </c>
      <c r="C1290" s="127">
        <f>Bil!D305</f>
        <v>0</v>
      </c>
      <c r="D1290" s="127">
        <f>Bil!E305</f>
        <v>0</v>
      </c>
      <c r="E1290" s="127"/>
      <c r="F1290" s="127"/>
      <c r="G1290" s="128">
        <f t="shared" si="44"/>
        <v>0</v>
      </c>
      <c r="H1290" s="128">
        <f t="shared" si="45"/>
        <v>0</v>
      </c>
      <c r="I1290" s="129"/>
    </row>
    <row r="1291" spans="1:9">
      <c r="A1291" s="126">
        <v>152</v>
      </c>
      <c r="B1291" s="127">
        <f>Bil!C306</f>
        <v>294</v>
      </c>
      <c r="C1291" s="127">
        <f>Bil!D306</f>
        <v>0</v>
      </c>
      <c r="D1291" s="127">
        <f>Bil!E306</f>
        <v>0</v>
      </c>
      <c r="E1291" s="127"/>
      <c r="F1291" s="127"/>
      <c r="G1291" s="128">
        <f t="shared" si="44"/>
        <v>0</v>
      </c>
      <c r="H1291" s="128">
        <f t="shared" si="45"/>
        <v>0</v>
      </c>
      <c r="I1291" s="129"/>
    </row>
    <row r="1292" spans="1:9">
      <c r="A1292" s="126">
        <v>152</v>
      </c>
      <c r="B1292" s="127">
        <f>Bil!C307</f>
        <v>295</v>
      </c>
      <c r="C1292" s="127">
        <f>Bil!D307</f>
        <v>0</v>
      </c>
      <c r="D1292" s="127">
        <f>Bil!E307</f>
        <v>0</v>
      </c>
      <c r="E1292" s="127"/>
      <c r="F1292" s="127"/>
      <c r="G1292" s="128">
        <f t="shared" si="44"/>
        <v>0</v>
      </c>
      <c r="H1292" s="128">
        <f t="shared" si="45"/>
        <v>0</v>
      </c>
      <c r="I1292" s="129"/>
    </row>
    <row r="1293" spans="1:9">
      <c r="A1293" s="126">
        <v>152</v>
      </c>
      <c r="B1293" s="127">
        <f>Bil!C308</f>
        <v>296</v>
      </c>
      <c r="C1293" s="127">
        <f>Bil!D308</f>
        <v>0</v>
      </c>
      <c r="D1293" s="127">
        <f>Bil!E308</f>
        <v>0</v>
      </c>
      <c r="E1293" s="127"/>
      <c r="F1293" s="127"/>
      <c r="G1293" s="128">
        <f t="shared" si="44"/>
        <v>0</v>
      </c>
      <c r="H1293" s="128">
        <f t="shared" si="45"/>
        <v>0</v>
      </c>
      <c r="I1293" s="129"/>
    </row>
    <row r="1294" spans="1:9">
      <c r="A1294" s="126">
        <v>152</v>
      </c>
      <c r="B1294" s="127">
        <f>Bil!C309</f>
        <v>297</v>
      </c>
      <c r="C1294" s="127">
        <f>Bil!D309</f>
        <v>0</v>
      </c>
      <c r="D1294" s="127">
        <f>Bil!E309</f>
        <v>0</v>
      </c>
      <c r="E1294" s="127"/>
      <c r="F1294" s="127"/>
      <c r="G1294" s="128">
        <f t="shared" si="44"/>
        <v>0</v>
      </c>
      <c r="H1294" s="128">
        <f t="shared" si="45"/>
        <v>0</v>
      </c>
      <c r="I1294" s="129"/>
    </row>
    <row r="1295" spans="1:9">
      <c r="A1295" s="139">
        <v>152</v>
      </c>
      <c r="B1295" s="140">
        <f>Bil!C310</f>
        <v>298</v>
      </c>
      <c r="C1295" s="140">
        <f>Bil!D310</f>
        <v>0</v>
      </c>
      <c r="D1295" s="140">
        <f>Bil!E310</f>
        <v>0</v>
      </c>
      <c r="E1295" s="140"/>
      <c r="F1295" s="140"/>
      <c r="G1295" s="141">
        <f>B1295/1000*C1295+B1295/500*D1295</f>
        <v>0</v>
      </c>
      <c r="H1295" s="141">
        <f>ABS(C1295-ROUND(C1295,0))+ABS(D1295-ROUND(D1295,0))</f>
        <v>0</v>
      </c>
      <c r="I1295" s="142"/>
    </row>
    <row r="1296" spans="1:9">
      <c r="A1296" s="131">
        <v>154</v>
      </c>
      <c r="B1296" s="132">
        <f>RasF!C12</f>
        <v>1</v>
      </c>
      <c r="C1296" s="132">
        <f>RasF!D12</f>
        <v>0</v>
      </c>
      <c r="D1296" s="132">
        <f>RasF!E12</f>
        <v>0</v>
      </c>
      <c r="E1296" s="132"/>
      <c r="F1296" s="132"/>
      <c r="G1296" s="133">
        <f>B1296/1000*C1296+B1296/500*D1296</f>
        <v>0</v>
      </c>
      <c r="H1296" s="133">
        <f>ABS(C1296-ROUND(C1296,0))+ABS(D1296-ROUND(D1296,0))</f>
        <v>0</v>
      </c>
      <c r="I1296" s="134"/>
    </row>
    <row r="1297" spans="1:9">
      <c r="A1297" s="126">
        <v>154</v>
      </c>
      <c r="B1297" s="127">
        <f>RasF!C13</f>
        <v>2</v>
      </c>
      <c r="C1297" s="127">
        <f>RasF!D13</f>
        <v>0</v>
      </c>
      <c r="D1297" s="127">
        <f>RasF!E13</f>
        <v>0</v>
      </c>
      <c r="E1297" s="127"/>
      <c r="F1297" s="127"/>
      <c r="G1297" s="128">
        <f>B1297/1000*C1297+B1297/500*D1297</f>
        <v>0</v>
      </c>
      <c r="H1297" s="128">
        <f>ABS(C1297-ROUND(C1297,0))+ABS(D1297-ROUND(D1297,0))</f>
        <v>0</v>
      </c>
      <c r="I1297" s="129"/>
    </row>
    <row r="1298" spans="1:9">
      <c r="A1298" s="126">
        <v>154</v>
      </c>
      <c r="B1298" s="127">
        <f>RasF!C14</f>
        <v>3</v>
      </c>
      <c r="C1298" s="127">
        <f>RasF!D14</f>
        <v>0</v>
      </c>
      <c r="D1298" s="127">
        <f>RasF!E14</f>
        <v>0</v>
      </c>
      <c r="E1298" s="127"/>
      <c r="F1298" s="127"/>
      <c r="G1298" s="128">
        <f t="shared" ref="G1298:G1361" si="46">B1298/1000*C1298+B1298/500*D1298</f>
        <v>0</v>
      </c>
      <c r="H1298" s="128">
        <f t="shared" ref="H1298:H1361" si="47">ABS(C1298-ROUND(C1298,0))+ABS(D1298-ROUND(D1298,0))</f>
        <v>0</v>
      </c>
      <c r="I1298" s="129"/>
    </row>
    <row r="1299" spans="1:9">
      <c r="A1299" s="126">
        <v>154</v>
      </c>
      <c r="B1299" s="127">
        <f>RasF!C15</f>
        <v>4</v>
      </c>
      <c r="C1299" s="127">
        <f>RasF!D15</f>
        <v>0</v>
      </c>
      <c r="D1299" s="127">
        <f>RasF!E15</f>
        <v>0</v>
      </c>
      <c r="E1299" s="127"/>
      <c r="F1299" s="127"/>
      <c r="G1299" s="128">
        <f t="shared" si="46"/>
        <v>0</v>
      </c>
      <c r="H1299" s="128">
        <f t="shared" si="47"/>
        <v>0</v>
      </c>
      <c r="I1299" s="129"/>
    </row>
    <row r="1300" spans="1:9">
      <c r="A1300" s="126">
        <v>154</v>
      </c>
      <c r="B1300" s="127">
        <f>RasF!C16</f>
        <v>5</v>
      </c>
      <c r="C1300" s="127">
        <f>RasF!D16</f>
        <v>0</v>
      </c>
      <c r="D1300" s="127">
        <f>RasF!E16</f>
        <v>0</v>
      </c>
      <c r="E1300" s="127"/>
      <c r="F1300" s="127"/>
      <c r="G1300" s="128">
        <f t="shared" si="46"/>
        <v>0</v>
      </c>
      <c r="H1300" s="128">
        <f t="shared" si="47"/>
        <v>0</v>
      </c>
      <c r="I1300" s="129"/>
    </row>
    <row r="1301" spans="1:9">
      <c r="A1301" s="126">
        <v>154</v>
      </c>
      <c r="B1301" s="127">
        <f>RasF!C17</f>
        <v>6</v>
      </c>
      <c r="C1301" s="127">
        <f>RasF!D17</f>
        <v>0</v>
      </c>
      <c r="D1301" s="127">
        <f>RasF!E17</f>
        <v>0</v>
      </c>
      <c r="E1301" s="127"/>
      <c r="F1301" s="127"/>
      <c r="G1301" s="128">
        <f t="shared" si="46"/>
        <v>0</v>
      </c>
      <c r="H1301" s="128">
        <f t="shared" si="47"/>
        <v>0</v>
      </c>
      <c r="I1301" s="129"/>
    </row>
    <row r="1302" spans="1:9">
      <c r="A1302" s="126">
        <v>154</v>
      </c>
      <c r="B1302" s="127">
        <f>RasF!C18</f>
        <v>7</v>
      </c>
      <c r="C1302" s="127">
        <f>RasF!D18</f>
        <v>0</v>
      </c>
      <c r="D1302" s="127">
        <f>RasF!E18</f>
        <v>0</v>
      </c>
      <c r="E1302" s="127"/>
      <c r="F1302" s="127"/>
      <c r="G1302" s="128">
        <f t="shared" si="46"/>
        <v>0</v>
      </c>
      <c r="H1302" s="128">
        <f t="shared" si="47"/>
        <v>0</v>
      </c>
      <c r="I1302" s="129"/>
    </row>
    <row r="1303" spans="1:9">
      <c r="A1303" s="126">
        <v>154</v>
      </c>
      <c r="B1303" s="127">
        <f>RasF!C19</f>
        <v>8</v>
      </c>
      <c r="C1303" s="127">
        <f>RasF!D19</f>
        <v>0</v>
      </c>
      <c r="D1303" s="127">
        <f>RasF!E19</f>
        <v>0</v>
      </c>
      <c r="E1303" s="127"/>
      <c r="F1303" s="127"/>
      <c r="G1303" s="128">
        <f t="shared" si="46"/>
        <v>0</v>
      </c>
      <c r="H1303" s="128">
        <f t="shared" si="47"/>
        <v>0</v>
      </c>
      <c r="I1303" s="129"/>
    </row>
    <row r="1304" spans="1:9">
      <c r="A1304" s="126">
        <v>154</v>
      </c>
      <c r="B1304" s="127">
        <f>RasF!C20</f>
        <v>9</v>
      </c>
      <c r="C1304" s="127">
        <f>RasF!D20</f>
        <v>0</v>
      </c>
      <c r="D1304" s="127">
        <f>RasF!E20</f>
        <v>0</v>
      </c>
      <c r="E1304" s="127"/>
      <c r="F1304" s="127"/>
      <c r="G1304" s="128">
        <f t="shared" si="46"/>
        <v>0</v>
      </c>
      <c r="H1304" s="128">
        <f t="shared" si="47"/>
        <v>0</v>
      </c>
      <c r="I1304" s="129"/>
    </row>
    <row r="1305" spans="1:9">
      <c r="A1305" s="126">
        <v>154</v>
      </c>
      <c r="B1305" s="127">
        <f>RasF!C21</f>
        <v>10</v>
      </c>
      <c r="C1305" s="127">
        <f>RasF!D21</f>
        <v>0</v>
      </c>
      <c r="D1305" s="127">
        <f>RasF!E21</f>
        <v>0</v>
      </c>
      <c r="E1305" s="127"/>
      <c r="F1305" s="127"/>
      <c r="G1305" s="128">
        <f t="shared" si="46"/>
        <v>0</v>
      </c>
      <c r="H1305" s="128">
        <f t="shared" si="47"/>
        <v>0</v>
      </c>
      <c r="I1305" s="129"/>
    </row>
    <row r="1306" spans="1:9">
      <c r="A1306" s="126">
        <v>154</v>
      </c>
      <c r="B1306" s="127">
        <f>RasF!C22</f>
        <v>11</v>
      </c>
      <c r="C1306" s="127">
        <f>RasF!D22</f>
        <v>0</v>
      </c>
      <c r="D1306" s="127">
        <f>RasF!E22</f>
        <v>0</v>
      </c>
      <c r="E1306" s="127"/>
      <c r="F1306" s="127"/>
      <c r="G1306" s="128">
        <f t="shared" si="46"/>
        <v>0</v>
      </c>
      <c r="H1306" s="128">
        <f t="shared" si="47"/>
        <v>0</v>
      </c>
      <c r="I1306" s="129"/>
    </row>
    <row r="1307" spans="1:9">
      <c r="A1307" s="126">
        <v>154</v>
      </c>
      <c r="B1307" s="127">
        <f>RasF!C23</f>
        <v>12</v>
      </c>
      <c r="C1307" s="127">
        <f>RasF!D23</f>
        <v>0</v>
      </c>
      <c r="D1307" s="127">
        <f>RasF!E23</f>
        <v>0</v>
      </c>
      <c r="E1307" s="127"/>
      <c r="F1307" s="127"/>
      <c r="G1307" s="128">
        <f t="shared" si="46"/>
        <v>0</v>
      </c>
      <c r="H1307" s="128">
        <f t="shared" si="47"/>
        <v>0</v>
      </c>
      <c r="I1307" s="129"/>
    </row>
    <row r="1308" spans="1:9">
      <c r="A1308" s="126">
        <v>154</v>
      </c>
      <c r="B1308" s="127">
        <f>RasF!C24</f>
        <v>13</v>
      </c>
      <c r="C1308" s="127">
        <f>RasF!D24</f>
        <v>0</v>
      </c>
      <c r="D1308" s="127">
        <f>RasF!E24</f>
        <v>0</v>
      </c>
      <c r="E1308" s="127"/>
      <c r="F1308" s="127"/>
      <c r="G1308" s="128">
        <f t="shared" si="46"/>
        <v>0</v>
      </c>
      <c r="H1308" s="128">
        <f t="shared" si="47"/>
        <v>0</v>
      </c>
      <c r="I1308" s="129"/>
    </row>
    <row r="1309" spans="1:9">
      <c r="A1309" s="126">
        <v>154</v>
      </c>
      <c r="B1309" s="127">
        <f>RasF!C25</f>
        <v>14</v>
      </c>
      <c r="C1309" s="127">
        <f>RasF!D25</f>
        <v>0</v>
      </c>
      <c r="D1309" s="127">
        <f>RasF!E25</f>
        <v>0</v>
      </c>
      <c r="E1309" s="127"/>
      <c r="F1309" s="127"/>
      <c r="G1309" s="128">
        <f t="shared" si="46"/>
        <v>0</v>
      </c>
      <c r="H1309" s="128">
        <f t="shared" si="47"/>
        <v>0</v>
      </c>
      <c r="I1309" s="129"/>
    </row>
    <row r="1310" spans="1:9">
      <c r="A1310" s="126">
        <v>154</v>
      </c>
      <c r="B1310" s="127">
        <f>RasF!C26</f>
        <v>15</v>
      </c>
      <c r="C1310" s="127">
        <f>RasF!D26</f>
        <v>0</v>
      </c>
      <c r="D1310" s="127">
        <f>RasF!E26</f>
        <v>0</v>
      </c>
      <c r="E1310" s="127"/>
      <c r="F1310" s="127"/>
      <c r="G1310" s="128">
        <f t="shared" si="46"/>
        <v>0</v>
      </c>
      <c r="H1310" s="128">
        <f t="shared" si="47"/>
        <v>0</v>
      </c>
      <c r="I1310" s="129"/>
    </row>
    <row r="1311" spans="1:9">
      <c r="A1311" s="126">
        <v>154</v>
      </c>
      <c r="B1311" s="127">
        <f>RasF!C27</f>
        <v>16</v>
      </c>
      <c r="C1311" s="127">
        <f>RasF!D27</f>
        <v>0</v>
      </c>
      <c r="D1311" s="127">
        <f>RasF!E27</f>
        <v>0</v>
      </c>
      <c r="E1311" s="127"/>
      <c r="F1311" s="127"/>
      <c r="G1311" s="128">
        <f t="shared" si="46"/>
        <v>0</v>
      </c>
      <c r="H1311" s="128">
        <f t="shared" si="47"/>
        <v>0</v>
      </c>
      <c r="I1311" s="129"/>
    </row>
    <row r="1312" spans="1:9">
      <c r="A1312" s="126">
        <v>154</v>
      </c>
      <c r="B1312" s="127">
        <f>RasF!C28</f>
        <v>17</v>
      </c>
      <c r="C1312" s="127">
        <f>RasF!D28</f>
        <v>0</v>
      </c>
      <c r="D1312" s="127">
        <f>RasF!E28</f>
        <v>0</v>
      </c>
      <c r="E1312" s="127"/>
      <c r="F1312" s="127"/>
      <c r="G1312" s="128">
        <f t="shared" si="46"/>
        <v>0</v>
      </c>
      <c r="H1312" s="128">
        <f t="shared" si="47"/>
        <v>0</v>
      </c>
      <c r="I1312" s="129"/>
    </row>
    <row r="1313" spans="1:9">
      <c r="A1313" s="126">
        <v>154</v>
      </c>
      <c r="B1313" s="127">
        <f>RasF!C29</f>
        <v>18</v>
      </c>
      <c r="C1313" s="127">
        <f>RasF!D29</f>
        <v>0</v>
      </c>
      <c r="D1313" s="127">
        <f>RasF!E29</f>
        <v>0</v>
      </c>
      <c r="E1313" s="127"/>
      <c r="F1313" s="127"/>
      <c r="G1313" s="128">
        <f t="shared" si="46"/>
        <v>0</v>
      </c>
      <c r="H1313" s="128">
        <f t="shared" si="47"/>
        <v>0</v>
      </c>
      <c r="I1313" s="129"/>
    </row>
    <row r="1314" spans="1:9">
      <c r="A1314" s="126">
        <v>154</v>
      </c>
      <c r="B1314" s="127">
        <f>RasF!C30</f>
        <v>19</v>
      </c>
      <c r="C1314" s="127">
        <f>RasF!D30</f>
        <v>0</v>
      </c>
      <c r="D1314" s="127">
        <f>RasF!E30</f>
        <v>0</v>
      </c>
      <c r="E1314" s="127"/>
      <c r="F1314" s="127"/>
      <c r="G1314" s="128">
        <f t="shared" si="46"/>
        <v>0</v>
      </c>
      <c r="H1314" s="128">
        <f t="shared" si="47"/>
        <v>0</v>
      </c>
      <c r="I1314" s="129"/>
    </row>
    <row r="1315" spans="1:9">
      <c r="A1315" s="126">
        <v>154</v>
      </c>
      <c r="B1315" s="127">
        <f>RasF!C31</f>
        <v>20</v>
      </c>
      <c r="C1315" s="127">
        <f>RasF!D31</f>
        <v>0</v>
      </c>
      <c r="D1315" s="127">
        <f>RasF!E31</f>
        <v>0</v>
      </c>
      <c r="E1315" s="127"/>
      <c r="F1315" s="127"/>
      <c r="G1315" s="128">
        <f t="shared" si="46"/>
        <v>0</v>
      </c>
      <c r="H1315" s="128">
        <f t="shared" si="47"/>
        <v>0</v>
      </c>
      <c r="I1315" s="129"/>
    </row>
    <row r="1316" spans="1:9">
      <c r="A1316" s="126">
        <v>154</v>
      </c>
      <c r="B1316" s="127">
        <f>RasF!C32</f>
        <v>21</v>
      </c>
      <c r="C1316" s="127">
        <f>RasF!D32</f>
        <v>0</v>
      </c>
      <c r="D1316" s="127">
        <f>RasF!E32</f>
        <v>0</v>
      </c>
      <c r="E1316" s="127"/>
      <c r="F1316" s="127"/>
      <c r="G1316" s="128">
        <f t="shared" si="46"/>
        <v>0</v>
      </c>
      <c r="H1316" s="128">
        <f t="shared" si="47"/>
        <v>0</v>
      </c>
      <c r="I1316" s="129"/>
    </row>
    <row r="1317" spans="1:9">
      <c r="A1317" s="126">
        <v>154</v>
      </c>
      <c r="B1317" s="127">
        <f>RasF!C33</f>
        <v>22</v>
      </c>
      <c r="C1317" s="127">
        <f>RasF!D33</f>
        <v>0</v>
      </c>
      <c r="D1317" s="127">
        <f>RasF!E33</f>
        <v>0</v>
      </c>
      <c r="E1317" s="127"/>
      <c r="F1317" s="127"/>
      <c r="G1317" s="128">
        <f t="shared" si="46"/>
        <v>0</v>
      </c>
      <c r="H1317" s="128">
        <f t="shared" si="47"/>
        <v>0</v>
      </c>
      <c r="I1317" s="129"/>
    </row>
    <row r="1318" spans="1:9">
      <c r="A1318" s="126">
        <v>154</v>
      </c>
      <c r="B1318" s="127">
        <f>RasF!C34</f>
        <v>23</v>
      </c>
      <c r="C1318" s="127">
        <f>RasF!D34</f>
        <v>0</v>
      </c>
      <c r="D1318" s="127">
        <f>RasF!E34</f>
        <v>0</v>
      </c>
      <c r="E1318" s="127"/>
      <c r="F1318" s="127"/>
      <c r="G1318" s="128">
        <f t="shared" si="46"/>
        <v>0</v>
      </c>
      <c r="H1318" s="128">
        <f t="shared" si="47"/>
        <v>0</v>
      </c>
      <c r="I1318" s="129"/>
    </row>
    <row r="1319" spans="1:9">
      <c r="A1319" s="126">
        <v>154</v>
      </c>
      <c r="B1319" s="127">
        <f>RasF!C35</f>
        <v>24</v>
      </c>
      <c r="C1319" s="127">
        <f>RasF!D35</f>
        <v>0</v>
      </c>
      <c r="D1319" s="127">
        <f>RasF!E35</f>
        <v>0</v>
      </c>
      <c r="E1319" s="127"/>
      <c r="F1319" s="127"/>
      <c r="G1319" s="128">
        <f t="shared" si="46"/>
        <v>0</v>
      </c>
      <c r="H1319" s="128">
        <f t="shared" si="47"/>
        <v>0</v>
      </c>
      <c r="I1319" s="129"/>
    </row>
    <row r="1320" spans="1:9">
      <c r="A1320" s="126">
        <v>154</v>
      </c>
      <c r="B1320" s="127">
        <f>RasF!C36</f>
        <v>25</v>
      </c>
      <c r="C1320" s="127">
        <f>RasF!D36</f>
        <v>0</v>
      </c>
      <c r="D1320" s="127">
        <f>RasF!E36</f>
        <v>0</v>
      </c>
      <c r="E1320" s="127"/>
      <c r="F1320" s="127"/>
      <c r="G1320" s="128">
        <f t="shared" si="46"/>
        <v>0</v>
      </c>
      <c r="H1320" s="128">
        <f t="shared" si="47"/>
        <v>0</v>
      </c>
      <c r="I1320" s="129"/>
    </row>
    <row r="1321" spans="1:9">
      <c r="A1321" s="126">
        <v>154</v>
      </c>
      <c r="B1321" s="127">
        <f>RasF!C37</f>
        <v>26</v>
      </c>
      <c r="C1321" s="127">
        <f>RasF!D37</f>
        <v>0</v>
      </c>
      <c r="D1321" s="127">
        <f>RasF!E37</f>
        <v>0</v>
      </c>
      <c r="E1321" s="127"/>
      <c r="F1321" s="127"/>
      <c r="G1321" s="128">
        <f t="shared" si="46"/>
        <v>0</v>
      </c>
      <c r="H1321" s="128">
        <f t="shared" si="47"/>
        <v>0</v>
      </c>
      <c r="I1321" s="129"/>
    </row>
    <row r="1322" spans="1:9">
      <c r="A1322" s="126">
        <v>154</v>
      </c>
      <c r="B1322" s="127">
        <f>RasF!C38</f>
        <v>27</v>
      </c>
      <c r="C1322" s="127">
        <f>RasF!D38</f>
        <v>0</v>
      </c>
      <c r="D1322" s="127">
        <f>RasF!E38</f>
        <v>0</v>
      </c>
      <c r="E1322" s="127"/>
      <c r="F1322" s="127"/>
      <c r="G1322" s="128">
        <f t="shared" si="46"/>
        <v>0</v>
      </c>
      <c r="H1322" s="128">
        <f t="shared" si="47"/>
        <v>0</v>
      </c>
      <c r="I1322" s="129"/>
    </row>
    <row r="1323" spans="1:9">
      <c r="A1323" s="126">
        <v>154</v>
      </c>
      <c r="B1323" s="127">
        <f>RasF!C39</f>
        <v>28</v>
      </c>
      <c r="C1323" s="127">
        <f>RasF!D39</f>
        <v>0</v>
      </c>
      <c r="D1323" s="127">
        <f>RasF!E39</f>
        <v>0</v>
      </c>
      <c r="E1323" s="127"/>
      <c r="F1323" s="127"/>
      <c r="G1323" s="128">
        <f t="shared" si="46"/>
        <v>0</v>
      </c>
      <c r="H1323" s="128">
        <f t="shared" si="47"/>
        <v>0</v>
      </c>
      <c r="I1323" s="129"/>
    </row>
    <row r="1324" spans="1:9">
      <c r="A1324" s="126">
        <v>154</v>
      </c>
      <c r="B1324" s="127">
        <f>RasF!C40</f>
        <v>29</v>
      </c>
      <c r="C1324" s="127">
        <f>RasF!D40</f>
        <v>0</v>
      </c>
      <c r="D1324" s="127">
        <f>RasF!E40</f>
        <v>0</v>
      </c>
      <c r="E1324" s="127"/>
      <c r="F1324" s="127"/>
      <c r="G1324" s="128">
        <f t="shared" si="46"/>
        <v>0</v>
      </c>
      <c r="H1324" s="128">
        <f t="shared" si="47"/>
        <v>0</v>
      </c>
      <c r="I1324" s="129"/>
    </row>
    <row r="1325" spans="1:9">
      <c r="A1325" s="126">
        <v>154</v>
      </c>
      <c r="B1325" s="127">
        <f>RasF!C41</f>
        <v>30</v>
      </c>
      <c r="C1325" s="127">
        <f>RasF!D41</f>
        <v>0</v>
      </c>
      <c r="D1325" s="127">
        <f>RasF!E41</f>
        <v>0</v>
      </c>
      <c r="E1325" s="127"/>
      <c r="F1325" s="127"/>
      <c r="G1325" s="128">
        <f t="shared" si="46"/>
        <v>0</v>
      </c>
      <c r="H1325" s="128">
        <f t="shared" si="47"/>
        <v>0</v>
      </c>
      <c r="I1325" s="129"/>
    </row>
    <row r="1326" spans="1:9">
      <c r="A1326" s="126">
        <v>154</v>
      </c>
      <c r="B1326" s="127">
        <f>RasF!C42</f>
        <v>31</v>
      </c>
      <c r="C1326" s="127">
        <f>RasF!D42</f>
        <v>0</v>
      </c>
      <c r="D1326" s="127">
        <f>RasF!E42</f>
        <v>0</v>
      </c>
      <c r="E1326" s="127"/>
      <c r="F1326" s="127"/>
      <c r="G1326" s="128">
        <f t="shared" si="46"/>
        <v>0</v>
      </c>
      <c r="H1326" s="128">
        <f t="shared" si="47"/>
        <v>0</v>
      </c>
      <c r="I1326" s="129"/>
    </row>
    <row r="1327" spans="1:9">
      <c r="A1327" s="126">
        <v>154</v>
      </c>
      <c r="B1327" s="127">
        <f>RasF!C43</f>
        <v>32</v>
      </c>
      <c r="C1327" s="127">
        <f>RasF!D43</f>
        <v>0</v>
      </c>
      <c r="D1327" s="127">
        <f>RasF!E43</f>
        <v>0</v>
      </c>
      <c r="E1327" s="127"/>
      <c r="F1327" s="127"/>
      <c r="G1327" s="128">
        <f t="shared" si="46"/>
        <v>0</v>
      </c>
      <c r="H1327" s="128">
        <f t="shared" si="47"/>
        <v>0</v>
      </c>
      <c r="I1327" s="129"/>
    </row>
    <row r="1328" spans="1:9">
      <c r="A1328" s="126">
        <v>154</v>
      </c>
      <c r="B1328" s="127">
        <f>RasF!C44</f>
        <v>33</v>
      </c>
      <c r="C1328" s="127">
        <f>RasF!D44</f>
        <v>0</v>
      </c>
      <c r="D1328" s="127">
        <f>RasF!E44</f>
        <v>0</v>
      </c>
      <c r="E1328" s="127"/>
      <c r="F1328" s="127"/>
      <c r="G1328" s="128">
        <f t="shared" si="46"/>
        <v>0</v>
      </c>
      <c r="H1328" s="128">
        <f t="shared" si="47"/>
        <v>0</v>
      </c>
      <c r="I1328" s="129"/>
    </row>
    <row r="1329" spans="1:9">
      <c r="A1329" s="126">
        <v>154</v>
      </c>
      <c r="B1329" s="127">
        <f>RasF!C45</f>
        <v>34</v>
      </c>
      <c r="C1329" s="127">
        <f>RasF!D45</f>
        <v>0</v>
      </c>
      <c r="D1329" s="127">
        <f>RasF!E45</f>
        <v>0</v>
      </c>
      <c r="E1329" s="127"/>
      <c r="F1329" s="127"/>
      <c r="G1329" s="128">
        <f t="shared" si="46"/>
        <v>0</v>
      </c>
      <c r="H1329" s="128">
        <f t="shared" si="47"/>
        <v>0</v>
      </c>
      <c r="I1329" s="129"/>
    </row>
    <row r="1330" spans="1:9">
      <c r="A1330" s="126">
        <v>154</v>
      </c>
      <c r="B1330" s="127">
        <f>RasF!C46</f>
        <v>35</v>
      </c>
      <c r="C1330" s="127">
        <f>RasF!D46</f>
        <v>0</v>
      </c>
      <c r="D1330" s="127">
        <f>RasF!E46</f>
        <v>0</v>
      </c>
      <c r="E1330" s="127"/>
      <c r="F1330" s="127"/>
      <c r="G1330" s="128">
        <f t="shared" si="46"/>
        <v>0</v>
      </c>
      <c r="H1330" s="128">
        <f t="shared" si="47"/>
        <v>0</v>
      </c>
      <c r="I1330" s="129"/>
    </row>
    <row r="1331" spans="1:9">
      <c r="A1331" s="126">
        <v>154</v>
      </c>
      <c r="B1331" s="127">
        <f>RasF!C47</f>
        <v>36</v>
      </c>
      <c r="C1331" s="127">
        <f>RasF!D47</f>
        <v>0</v>
      </c>
      <c r="D1331" s="127">
        <f>RasF!E47</f>
        <v>0</v>
      </c>
      <c r="E1331" s="127"/>
      <c r="F1331" s="127"/>
      <c r="G1331" s="128">
        <f t="shared" si="46"/>
        <v>0</v>
      </c>
      <c r="H1331" s="128">
        <f t="shared" si="47"/>
        <v>0</v>
      </c>
      <c r="I1331" s="129"/>
    </row>
    <row r="1332" spans="1:9">
      <c r="A1332" s="126">
        <v>154</v>
      </c>
      <c r="B1332" s="127">
        <f>RasF!C48</f>
        <v>37</v>
      </c>
      <c r="C1332" s="127">
        <f>RasF!D48</f>
        <v>0</v>
      </c>
      <c r="D1332" s="127">
        <f>RasF!E48</f>
        <v>0</v>
      </c>
      <c r="E1332" s="127"/>
      <c r="F1332" s="127"/>
      <c r="G1332" s="128">
        <f t="shared" si="46"/>
        <v>0</v>
      </c>
      <c r="H1332" s="128">
        <f t="shared" si="47"/>
        <v>0</v>
      </c>
      <c r="I1332" s="129"/>
    </row>
    <row r="1333" spans="1:9">
      <c r="A1333" s="126">
        <v>154</v>
      </c>
      <c r="B1333" s="127">
        <f>RasF!C49</f>
        <v>38</v>
      </c>
      <c r="C1333" s="127">
        <f>RasF!D49</f>
        <v>0</v>
      </c>
      <c r="D1333" s="127">
        <f>RasF!E49</f>
        <v>0</v>
      </c>
      <c r="E1333" s="127"/>
      <c r="F1333" s="127"/>
      <c r="G1333" s="128">
        <f t="shared" si="46"/>
        <v>0</v>
      </c>
      <c r="H1333" s="128">
        <f t="shared" si="47"/>
        <v>0</v>
      </c>
      <c r="I1333" s="129"/>
    </row>
    <row r="1334" spans="1:9">
      <c r="A1334" s="126">
        <v>154</v>
      </c>
      <c r="B1334" s="127">
        <f>RasF!C50</f>
        <v>39</v>
      </c>
      <c r="C1334" s="127">
        <f>RasF!D50</f>
        <v>0</v>
      </c>
      <c r="D1334" s="127">
        <f>RasF!E50</f>
        <v>0</v>
      </c>
      <c r="E1334" s="127"/>
      <c r="F1334" s="127"/>
      <c r="G1334" s="128">
        <f t="shared" si="46"/>
        <v>0</v>
      </c>
      <c r="H1334" s="128">
        <f t="shared" si="47"/>
        <v>0</v>
      </c>
      <c r="I1334" s="129"/>
    </row>
    <row r="1335" spans="1:9">
      <c r="A1335" s="126">
        <v>154</v>
      </c>
      <c r="B1335" s="127">
        <f>RasF!C51</f>
        <v>40</v>
      </c>
      <c r="C1335" s="127">
        <f>RasF!D51</f>
        <v>0</v>
      </c>
      <c r="D1335" s="127">
        <f>RasF!E51</f>
        <v>0</v>
      </c>
      <c r="E1335" s="127"/>
      <c r="F1335" s="127"/>
      <c r="G1335" s="128">
        <f t="shared" si="46"/>
        <v>0</v>
      </c>
      <c r="H1335" s="128">
        <f t="shared" si="47"/>
        <v>0</v>
      </c>
      <c r="I1335" s="129"/>
    </row>
    <row r="1336" spans="1:9">
      <c r="A1336" s="126">
        <v>154</v>
      </c>
      <c r="B1336" s="127">
        <f>RasF!C52</f>
        <v>41</v>
      </c>
      <c r="C1336" s="127">
        <f>RasF!D52</f>
        <v>0</v>
      </c>
      <c r="D1336" s="127">
        <f>RasF!E52</f>
        <v>0</v>
      </c>
      <c r="E1336" s="127"/>
      <c r="F1336" s="127"/>
      <c r="G1336" s="128">
        <f t="shared" si="46"/>
        <v>0</v>
      </c>
      <c r="H1336" s="128">
        <f t="shared" si="47"/>
        <v>0</v>
      </c>
      <c r="I1336" s="129"/>
    </row>
    <row r="1337" spans="1:9">
      <c r="A1337" s="126">
        <v>154</v>
      </c>
      <c r="B1337" s="127">
        <f>RasF!C53</f>
        <v>42</v>
      </c>
      <c r="C1337" s="127">
        <f>RasF!D53</f>
        <v>0</v>
      </c>
      <c r="D1337" s="127">
        <f>RasF!E53</f>
        <v>0</v>
      </c>
      <c r="E1337" s="127"/>
      <c r="F1337" s="127"/>
      <c r="G1337" s="128">
        <f t="shared" si="46"/>
        <v>0</v>
      </c>
      <c r="H1337" s="128">
        <f t="shared" si="47"/>
        <v>0</v>
      </c>
      <c r="I1337" s="129"/>
    </row>
    <row r="1338" spans="1:9">
      <c r="A1338" s="126">
        <v>154</v>
      </c>
      <c r="B1338" s="127">
        <f>RasF!C54</f>
        <v>43</v>
      </c>
      <c r="C1338" s="127">
        <f>RasF!D54</f>
        <v>0</v>
      </c>
      <c r="D1338" s="127">
        <f>RasF!E54</f>
        <v>0</v>
      </c>
      <c r="E1338" s="127"/>
      <c r="F1338" s="127"/>
      <c r="G1338" s="128">
        <f t="shared" si="46"/>
        <v>0</v>
      </c>
      <c r="H1338" s="128">
        <f t="shared" si="47"/>
        <v>0</v>
      </c>
      <c r="I1338" s="129"/>
    </row>
    <row r="1339" spans="1:9">
      <c r="A1339" s="126">
        <v>154</v>
      </c>
      <c r="B1339" s="127">
        <f>RasF!C55</f>
        <v>44</v>
      </c>
      <c r="C1339" s="127">
        <f>RasF!D55</f>
        <v>0</v>
      </c>
      <c r="D1339" s="127">
        <f>RasF!E55</f>
        <v>0</v>
      </c>
      <c r="E1339" s="127"/>
      <c r="F1339" s="127"/>
      <c r="G1339" s="128">
        <f t="shared" si="46"/>
        <v>0</v>
      </c>
      <c r="H1339" s="128">
        <f t="shared" si="47"/>
        <v>0</v>
      </c>
      <c r="I1339" s="129"/>
    </row>
    <row r="1340" spans="1:9">
      <c r="A1340" s="126">
        <v>154</v>
      </c>
      <c r="B1340" s="127">
        <f>RasF!C56</f>
        <v>45</v>
      </c>
      <c r="C1340" s="127">
        <f>RasF!D56</f>
        <v>0</v>
      </c>
      <c r="D1340" s="127">
        <f>RasF!E56</f>
        <v>0</v>
      </c>
      <c r="E1340" s="127"/>
      <c r="F1340" s="127"/>
      <c r="G1340" s="128">
        <f t="shared" si="46"/>
        <v>0</v>
      </c>
      <c r="H1340" s="128">
        <f t="shared" si="47"/>
        <v>0</v>
      </c>
      <c r="I1340" s="129"/>
    </row>
    <row r="1341" spans="1:9">
      <c r="A1341" s="126">
        <v>154</v>
      </c>
      <c r="B1341" s="127">
        <f>RasF!C57</f>
        <v>46</v>
      </c>
      <c r="C1341" s="127">
        <f>RasF!D57</f>
        <v>0</v>
      </c>
      <c r="D1341" s="127">
        <f>RasF!E57</f>
        <v>0</v>
      </c>
      <c r="E1341" s="127"/>
      <c r="F1341" s="127"/>
      <c r="G1341" s="128">
        <f t="shared" si="46"/>
        <v>0</v>
      </c>
      <c r="H1341" s="128">
        <f t="shared" si="47"/>
        <v>0</v>
      </c>
      <c r="I1341" s="129"/>
    </row>
    <row r="1342" spans="1:9">
      <c r="A1342" s="126">
        <v>154</v>
      </c>
      <c r="B1342" s="127">
        <f>RasF!C58</f>
        <v>47</v>
      </c>
      <c r="C1342" s="127">
        <f>RasF!D58</f>
        <v>0</v>
      </c>
      <c r="D1342" s="127">
        <f>RasF!E58</f>
        <v>0</v>
      </c>
      <c r="E1342" s="127"/>
      <c r="F1342" s="127"/>
      <c r="G1342" s="128">
        <f t="shared" si="46"/>
        <v>0</v>
      </c>
      <c r="H1342" s="128">
        <f t="shared" si="47"/>
        <v>0</v>
      </c>
      <c r="I1342" s="129"/>
    </row>
    <row r="1343" spans="1:9">
      <c r="A1343" s="126">
        <v>154</v>
      </c>
      <c r="B1343" s="127">
        <f>RasF!C59</f>
        <v>48</v>
      </c>
      <c r="C1343" s="127">
        <f>RasF!D59</f>
        <v>0</v>
      </c>
      <c r="D1343" s="127">
        <f>RasF!E59</f>
        <v>0</v>
      </c>
      <c r="E1343" s="127"/>
      <c r="F1343" s="127"/>
      <c r="G1343" s="128">
        <f t="shared" si="46"/>
        <v>0</v>
      </c>
      <c r="H1343" s="128">
        <f t="shared" si="47"/>
        <v>0</v>
      </c>
      <c r="I1343" s="129"/>
    </row>
    <row r="1344" spans="1:9">
      <c r="A1344" s="126">
        <v>154</v>
      </c>
      <c r="B1344" s="127">
        <f>RasF!C60</f>
        <v>49</v>
      </c>
      <c r="C1344" s="127">
        <f>RasF!D60</f>
        <v>0</v>
      </c>
      <c r="D1344" s="127">
        <f>RasF!E60</f>
        <v>0</v>
      </c>
      <c r="E1344" s="127"/>
      <c r="F1344" s="127"/>
      <c r="G1344" s="128">
        <f t="shared" si="46"/>
        <v>0</v>
      </c>
      <c r="H1344" s="128">
        <f t="shared" si="47"/>
        <v>0</v>
      </c>
      <c r="I1344" s="129"/>
    </row>
    <row r="1345" spans="1:9">
      <c r="A1345" s="126">
        <v>154</v>
      </c>
      <c r="B1345" s="127">
        <f>RasF!C61</f>
        <v>50</v>
      </c>
      <c r="C1345" s="127">
        <f>RasF!D61</f>
        <v>0</v>
      </c>
      <c r="D1345" s="127">
        <f>RasF!E61</f>
        <v>0</v>
      </c>
      <c r="E1345" s="127"/>
      <c r="F1345" s="127"/>
      <c r="G1345" s="128">
        <f t="shared" si="46"/>
        <v>0</v>
      </c>
      <c r="H1345" s="128">
        <f t="shared" si="47"/>
        <v>0</v>
      </c>
      <c r="I1345" s="129"/>
    </row>
    <row r="1346" spans="1:9">
      <c r="A1346" s="126">
        <v>154</v>
      </c>
      <c r="B1346" s="127">
        <f>RasF!C62</f>
        <v>51</v>
      </c>
      <c r="C1346" s="127">
        <f>RasF!D62</f>
        <v>0</v>
      </c>
      <c r="D1346" s="127">
        <f>RasF!E62</f>
        <v>0</v>
      </c>
      <c r="E1346" s="127"/>
      <c r="F1346" s="127"/>
      <c r="G1346" s="128">
        <f t="shared" si="46"/>
        <v>0</v>
      </c>
      <c r="H1346" s="128">
        <f t="shared" si="47"/>
        <v>0</v>
      </c>
      <c r="I1346" s="129"/>
    </row>
    <row r="1347" spans="1:9">
      <c r="A1347" s="126">
        <v>154</v>
      </c>
      <c r="B1347" s="127">
        <f>RasF!C63</f>
        <v>52</v>
      </c>
      <c r="C1347" s="127">
        <f>RasF!D63</f>
        <v>0</v>
      </c>
      <c r="D1347" s="127">
        <f>RasF!E63</f>
        <v>0</v>
      </c>
      <c r="E1347" s="127"/>
      <c r="F1347" s="127"/>
      <c r="G1347" s="128">
        <f t="shared" si="46"/>
        <v>0</v>
      </c>
      <c r="H1347" s="128">
        <f t="shared" si="47"/>
        <v>0</v>
      </c>
      <c r="I1347" s="129"/>
    </row>
    <row r="1348" spans="1:9">
      <c r="A1348" s="126">
        <v>154</v>
      </c>
      <c r="B1348" s="127">
        <f>RasF!C64</f>
        <v>53</v>
      </c>
      <c r="C1348" s="127">
        <f>RasF!D64</f>
        <v>0</v>
      </c>
      <c r="D1348" s="127">
        <f>RasF!E64</f>
        <v>0</v>
      </c>
      <c r="E1348" s="127"/>
      <c r="F1348" s="127"/>
      <c r="G1348" s="128">
        <f t="shared" si="46"/>
        <v>0</v>
      </c>
      <c r="H1348" s="128">
        <f t="shared" si="47"/>
        <v>0</v>
      </c>
      <c r="I1348" s="129"/>
    </row>
    <row r="1349" spans="1:9">
      <c r="A1349" s="126">
        <v>154</v>
      </c>
      <c r="B1349" s="127">
        <f>RasF!C65</f>
        <v>54</v>
      </c>
      <c r="C1349" s="127">
        <f>RasF!D65</f>
        <v>0</v>
      </c>
      <c r="D1349" s="127">
        <f>RasF!E65</f>
        <v>0</v>
      </c>
      <c r="E1349" s="127"/>
      <c r="F1349" s="127"/>
      <c r="G1349" s="128">
        <f t="shared" si="46"/>
        <v>0</v>
      </c>
      <c r="H1349" s="128">
        <f t="shared" si="47"/>
        <v>0</v>
      </c>
      <c r="I1349" s="129"/>
    </row>
    <row r="1350" spans="1:9">
      <c r="A1350" s="126">
        <v>154</v>
      </c>
      <c r="B1350" s="127">
        <f>RasF!C66</f>
        <v>55</v>
      </c>
      <c r="C1350" s="127">
        <f>RasF!D66</f>
        <v>0</v>
      </c>
      <c r="D1350" s="127">
        <f>RasF!E66</f>
        <v>0</v>
      </c>
      <c r="E1350" s="127"/>
      <c r="F1350" s="127"/>
      <c r="G1350" s="128">
        <f t="shared" si="46"/>
        <v>0</v>
      </c>
      <c r="H1350" s="128">
        <f t="shared" si="47"/>
        <v>0</v>
      </c>
      <c r="I1350" s="129"/>
    </row>
    <row r="1351" spans="1:9">
      <c r="A1351" s="126">
        <v>154</v>
      </c>
      <c r="B1351" s="127">
        <f>RasF!C67</f>
        <v>56</v>
      </c>
      <c r="C1351" s="127">
        <f>RasF!D67</f>
        <v>0</v>
      </c>
      <c r="D1351" s="127">
        <f>RasF!E67</f>
        <v>0</v>
      </c>
      <c r="E1351" s="127"/>
      <c r="F1351" s="127"/>
      <c r="G1351" s="128">
        <f t="shared" si="46"/>
        <v>0</v>
      </c>
      <c r="H1351" s="128">
        <f t="shared" si="47"/>
        <v>0</v>
      </c>
      <c r="I1351" s="129"/>
    </row>
    <row r="1352" spans="1:9">
      <c r="A1352" s="126">
        <v>154</v>
      </c>
      <c r="B1352" s="127">
        <f>RasF!C68</f>
        <v>57</v>
      </c>
      <c r="C1352" s="127">
        <f>RasF!D68</f>
        <v>0</v>
      </c>
      <c r="D1352" s="127">
        <f>RasF!E68</f>
        <v>0</v>
      </c>
      <c r="E1352" s="127"/>
      <c r="F1352" s="127"/>
      <c r="G1352" s="128">
        <f t="shared" si="46"/>
        <v>0</v>
      </c>
      <c r="H1352" s="128">
        <f t="shared" si="47"/>
        <v>0</v>
      </c>
      <c r="I1352" s="129"/>
    </row>
    <row r="1353" spans="1:9">
      <c r="A1353" s="126">
        <v>154</v>
      </c>
      <c r="B1353" s="127">
        <f>RasF!C69</f>
        <v>58</v>
      </c>
      <c r="C1353" s="127">
        <f>RasF!D69</f>
        <v>0</v>
      </c>
      <c r="D1353" s="127">
        <f>RasF!E69</f>
        <v>0</v>
      </c>
      <c r="E1353" s="127"/>
      <c r="F1353" s="127"/>
      <c r="G1353" s="128">
        <f t="shared" si="46"/>
        <v>0</v>
      </c>
      <c r="H1353" s="128">
        <f t="shared" si="47"/>
        <v>0</v>
      </c>
      <c r="I1353" s="129"/>
    </row>
    <row r="1354" spans="1:9">
      <c r="A1354" s="126">
        <v>154</v>
      </c>
      <c r="B1354" s="127">
        <f>RasF!C70</f>
        <v>59</v>
      </c>
      <c r="C1354" s="127">
        <f>RasF!D70</f>
        <v>0</v>
      </c>
      <c r="D1354" s="127">
        <f>RasF!E70</f>
        <v>0</v>
      </c>
      <c r="E1354" s="127"/>
      <c r="F1354" s="127"/>
      <c r="G1354" s="128">
        <f t="shared" si="46"/>
        <v>0</v>
      </c>
      <c r="H1354" s="128">
        <f t="shared" si="47"/>
        <v>0</v>
      </c>
      <c r="I1354" s="129"/>
    </row>
    <row r="1355" spans="1:9">
      <c r="A1355" s="126">
        <v>154</v>
      </c>
      <c r="B1355" s="127">
        <f>RasF!C71</f>
        <v>60</v>
      </c>
      <c r="C1355" s="127">
        <f>RasF!D71</f>
        <v>0</v>
      </c>
      <c r="D1355" s="127">
        <f>RasF!E71</f>
        <v>0</v>
      </c>
      <c r="E1355" s="127"/>
      <c r="F1355" s="127"/>
      <c r="G1355" s="128">
        <f t="shared" si="46"/>
        <v>0</v>
      </c>
      <c r="H1355" s="128">
        <f t="shared" si="47"/>
        <v>0</v>
      </c>
      <c r="I1355" s="129"/>
    </row>
    <row r="1356" spans="1:9">
      <c r="A1356" s="126">
        <v>154</v>
      </c>
      <c r="B1356" s="127">
        <f>RasF!C72</f>
        <v>61</v>
      </c>
      <c r="C1356" s="127">
        <f>RasF!D72</f>
        <v>0</v>
      </c>
      <c r="D1356" s="127">
        <f>RasF!E72</f>
        <v>0</v>
      </c>
      <c r="E1356" s="127"/>
      <c r="F1356" s="127"/>
      <c r="G1356" s="128">
        <f t="shared" si="46"/>
        <v>0</v>
      </c>
      <c r="H1356" s="128">
        <f t="shared" si="47"/>
        <v>0</v>
      </c>
      <c r="I1356" s="129"/>
    </row>
    <row r="1357" spans="1:9">
      <c r="A1357" s="126">
        <v>154</v>
      </c>
      <c r="B1357" s="127">
        <f>RasF!C73</f>
        <v>62</v>
      </c>
      <c r="C1357" s="127">
        <f>RasF!D73</f>
        <v>0</v>
      </c>
      <c r="D1357" s="127">
        <f>RasF!E73</f>
        <v>0</v>
      </c>
      <c r="E1357" s="127"/>
      <c r="F1357" s="127"/>
      <c r="G1357" s="128">
        <f t="shared" si="46"/>
        <v>0</v>
      </c>
      <c r="H1357" s="128">
        <f t="shared" si="47"/>
        <v>0</v>
      </c>
      <c r="I1357" s="129"/>
    </row>
    <row r="1358" spans="1:9">
      <c r="A1358" s="126">
        <v>154</v>
      </c>
      <c r="B1358" s="127">
        <f>RasF!C74</f>
        <v>63</v>
      </c>
      <c r="C1358" s="127">
        <f>RasF!D74</f>
        <v>0</v>
      </c>
      <c r="D1358" s="127">
        <f>RasF!E74</f>
        <v>0</v>
      </c>
      <c r="E1358" s="127"/>
      <c r="F1358" s="127"/>
      <c r="G1358" s="128">
        <f t="shared" si="46"/>
        <v>0</v>
      </c>
      <c r="H1358" s="128">
        <f t="shared" si="47"/>
        <v>0</v>
      </c>
      <c r="I1358" s="129"/>
    </row>
    <row r="1359" spans="1:9">
      <c r="A1359" s="126">
        <v>154</v>
      </c>
      <c r="B1359" s="127">
        <f>RasF!C75</f>
        <v>64</v>
      </c>
      <c r="C1359" s="127">
        <f>RasF!D75</f>
        <v>0</v>
      </c>
      <c r="D1359" s="127">
        <f>RasF!E75</f>
        <v>0</v>
      </c>
      <c r="E1359" s="127"/>
      <c r="F1359" s="127"/>
      <c r="G1359" s="128">
        <f t="shared" si="46"/>
        <v>0</v>
      </c>
      <c r="H1359" s="128">
        <f t="shared" si="47"/>
        <v>0</v>
      </c>
      <c r="I1359" s="129"/>
    </row>
    <row r="1360" spans="1:9">
      <c r="A1360" s="126">
        <v>154</v>
      </c>
      <c r="B1360" s="127">
        <f>RasF!C76</f>
        <v>65</v>
      </c>
      <c r="C1360" s="127">
        <f>RasF!D76</f>
        <v>0</v>
      </c>
      <c r="D1360" s="127">
        <f>RasF!E76</f>
        <v>0</v>
      </c>
      <c r="E1360" s="127"/>
      <c r="F1360" s="127"/>
      <c r="G1360" s="128">
        <f t="shared" si="46"/>
        <v>0</v>
      </c>
      <c r="H1360" s="128">
        <f t="shared" si="47"/>
        <v>0</v>
      </c>
      <c r="I1360" s="129"/>
    </row>
    <row r="1361" spans="1:9">
      <c r="A1361" s="126">
        <v>154</v>
      </c>
      <c r="B1361" s="127">
        <f>RasF!C77</f>
        <v>66</v>
      </c>
      <c r="C1361" s="127">
        <f>RasF!D77</f>
        <v>0</v>
      </c>
      <c r="D1361" s="127">
        <f>RasF!E77</f>
        <v>0</v>
      </c>
      <c r="E1361" s="127"/>
      <c r="F1361" s="127"/>
      <c r="G1361" s="128">
        <f t="shared" si="46"/>
        <v>0</v>
      </c>
      <c r="H1361" s="128">
        <f t="shared" si="47"/>
        <v>0</v>
      </c>
      <c r="I1361" s="129"/>
    </row>
    <row r="1362" spans="1:9">
      <c r="A1362" s="126">
        <v>154</v>
      </c>
      <c r="B1362" s="127">
        <f>RasF!C78</f>
        <v>67</v>
      </c>
      <c r="C1362" s="127">
        <f>RasF!D78</f>
        <v>0</v>
      </c>
      <c r="D1362" s="127">
        <f>RasF!E78</f>
        <v>0</v>
      </c>
      <c r="E1362" s="127"/>
      <c r="F1362" s="127"/>
      <c r="G1362" s="128">
        <f t="shared" ref="G1362:G1425" si="48">B1362/1000*C1362+B1362/500*D1362</f>
        <v>0</v>
      </c>
      <c r="H1362" s="128">
        <f t="shared" ref="H1362:H1425" si="49">ABS(C1362-ROUND(C1362,0))+ABS(D1362-ROUND(D1362,0))</f>
        <v>0</v>
      </c>
      <c r="I1362" s="129"/>
    </row>
    <row r="1363" spans="1:9">
      <c r="A1363" s="126">
        <v>154</v>
      </c>
      <c r="B1363" s="127">
        <f>RasF!C79</f>
        <v>68</v>
      </c>
      <c r="C1363" s="127">
        <f>RasF!D79</f>
        <v>0</v>
      </c>
      <c r="D1363" s="127">
        <f>RasF!E79</f>
        <v>0</v>
      </c>
      <c r="E1363" s="127"/>
      <c r="F1363" s="127"/>
      <c r="G1363" s="128">
        <f t="shared" si="48"/>
        <v>0</v>
      </c>
      <c r="H1363" s="128">
        <f t="shared" si="49"/>
        <v>0</v>
      </c>
      <c r="I1363" s="129"/>
    </row>
    <row r="1364" spans="1:9">
      <c r="A1364" s="126">
        <v>154</v>
      </c>
      <c r="B1364" s="127">
        <f>RasF!C80</f>
        <v>69</v>
      </c>
      <c r="C1364" s="127">
        <f>RasF!D80</f>
        <v>0</v>
      </c>
      <c r="D1364" s="127">
        <f>RasF!E80</f>
        <v>0</v>
      </c>
      <c r="E1364" s="127"/>
      <c r="F1364" s="127"/>
      <c r="G1364" s="128">
        <f t="shared" si="48"/>
        <v>0</v>
      </c>
      <c r="H1364" s="128">
        <f t="shared" si="49"/>
        <v>0</v>
      </c>
      <c r="I1364" s="129"/>
    </row>
    <row r="1365" spans="1:9">
      <c r="A1365" s="126">
        <v>154</v>
      </c>
      <c r="B1365" s="127">
        <f>RasF!C81</f>
        <v>70</v>
      </c>
      <c r="C1365" s="127">
        <f>RasF!D81</f>
        <v>0</v>
      </c>
      <c r="D1365" s="127">
        <f>RasF!E81</f>
        <v>0</v>
      </c>
      <c r="E1365" s="127"/>
      <c r="F1365" s="127"/>
      <c r="G1365" s="128">
        <f t="shared" si="48"/>
        <v>0</v>
      </c>
      <c r="H1365" s="128">
        <f t="shared" si="49"/>
        <v>0</v>
      </c>
      <c r="I1365" s="129"/>
    </row>
    <row r="1366" spans="1:9">
      <c r="A1366" s="126">
        <v>154</v>
      </c>
      <c r="B1366" s="127">
        <f>RasF!C82</f>
        <v>71</v>
      </c>
      <c r="C1366" s="127">
        <f>RasF!D82</f>
        <v>0</v>
      </c>
      <c r="D1366" s="127">
        <f>RasF!E82</f>
        <v>0</v>
      </c>
      <c r="E1366" s="127"/>
      <c r="F1366" s="127"/>
      <c r="G1366" s="128">
        <f t="shared" si="48"/>
        <v>0</v>
      </c>
      <c r="H1366" s="128">
        <f t="shared" si="49"/>
        <v>0</v>
      </c>
      <c r="I1366" s="129"/>
    </row>
    <row r="1367" spans="1:9">
      <c r="A1367" s="126">
        <v>154</v>
      </c>
      <c r="B1367" s="127">
        <f>RasF!C83</f>
        <v>72</v>
      </c>
      <c r="C1367" s="127">
        <f>RasF!D83</f>
        <v>0</v>
      </c>
      <c r="D1367" s="127">
        <f>RasF!E83</f>
        <v>0</v>
      </c>
      <c r="E1367" s="127"/>
      <c r="F1367" s="127"/>
      <c r="G1367" s="128">
        <f t="shared" si="48"/>
        <v>0</v>
      </c>
      <c r="H1367" s="128">
        <f t="shared" si="49"/>
        <v>0</v>
      </c>
      <c r="I1367" s="129"/>
    </row>
    <row r="1368" spans="1:9">
      <c r="A1368" s="126">
        <v>154</v>
      </c>
      <c r="B1368" s="127">
        <f>RasF!C84</f>
        <v>73</v>
      </c>
      <c r="C1368" s="127">
        <f>RasF!D84</f>
        <v>0</v>
      </c>
      <c r="D1368" s="127">
        <f>RasF!E84</f>
        <v>0</v>
      </c>
      <c r="E1368" s="127"/>
      <c r="F1368" s="127"/>
      <c r="G1368" s="128">
        <f t="shared" si="48"/>
        <v>0</v>
      </c>
      <c r="H1368" s="128">
        <f t="shared" si="49"/>
        <v>0</v>
      </c>
      <c r="I1368" s="129"/>
    </row>
    <row r="1369" spans="1:9">
      <c r="A1369" s="126">
        <v>154</v>
      </c>
      <c r="B1369" s="127">
        <f>RasF!C85</f>
        <v>74</v>
      </c>
      <c r="C1369" s="127">
        <f>RasF!D85</f>
        <v>0</v>
      </c>
      <c r="D1369" s="127">
        <f>RasF!E85</f>
        <v>0</v>
      </c>
      <c r="E1369" s="127"/>
      <c r="F1369" s="127"/>
      <c r="G1369" s="128">
        <f t="shared" si="48"/>
        <v>0</v>
      </c>
      <c r="H1369" s="128">
        <f t="shared" si="49"/>
        <v>0</v>
      </c>
      <c r="I1369" s="129"/>
    </row>
    <row r="1370" spans="1:9">
      <c r="A1370" s="126">
        <v>154</v>
      </c>
      <c r="B1370" s="127">
        <f>RasF!C86</f>
        <v>75</v>
      </c>
      <c r="C1370" s="127">
        <f>RasF!D86</f>
        <v>0</v>
      </c>
      <c r="D1370" s="127">
        <f>RasF!E86</f>
        <v>0</v>
      </c>
      <c r="E1370" s="127"/>
      <c r="F1370" s="127"/>
      <c r="G1370" s="128">
        <f t="shared" si="48"/>
        <v>0</v>
      </c>
      <c r="H1370" s="128">
        <f t="shared" si="49"/>
        <v>0</v>
      </c>
      <c r="I1370" s="129"/>
    </row>
    <row r="1371" spans="1:9">
      <c r="A1371" s="126">
        <v>154</v>
      </c>
      <c r="B1371" s="127">
        <f>RasF!C87</f>
        <v>76</v>
      </c>
      <c r="C1371" s="127">
        <f>RasF!D87</f>
        <v>0</v>
      </c>
      <c r="D1371" s="127">
        <f>RasF!E87</f>
        <v>0</v>
      </c>
      <c r="E1371" s="127"/>
      <c r="F1371" s="127"/>
      <c r="G1371" s="128">
        <f t="shared" si="48"/>
        <v>0</v>
      </c>
      <c r="H1371" s="128">
        <f t="shared" si="49"/>
        <v>0</v>
      </c>
      <c r="I1371" s="129"/>
    </row>
    <row r="1372" spans="1:9">
      <c r="A1372" s="126">
        <v>154</v>
      </c>
      <c r="B1372" s="127">
        <f>RasF!C88</f>
        <v>77</v>
      </c>
      <c r="C1372" s="127">
        <f>RasF!D88</f>
        <v>0</v>
      </c>
      <c r="D1372" s="127">
        <f>RasF!E88</f>
        <v>0</v>
      </c>
      <c r="E1372" s="127"/>
      <c r="F1372" s="127"/>
      <c r="G1372" s="128">
        <f t="shared" si="48"/>
        <v>0</v>
      </c>
      <c r="H1372" s="128">
        <f t="shared" si="49"/>
        <v>0</v>
      </c>
      <c r="I1372" s="129"/>
    </row>
    <row r="1373" spans="1:9">
      <c r="A1373" s="126">
        <v>154</v>
      </c>
      <c r="B1373" s="127">
        <f>RasF!C89</f>
        <v>78</v>
      </c>
      <c r="C1373" s="127">
        <f>RasF!D89</f>
        <v>0</v>
      </c>
      <c r="D1373" s="127">
        <f>RasF!E89</f>
        <v>0</v>
      </c>
      <c r="E1373" s="127"/>
      <c r="F1373" s="127"/>
      <c r="G1373" s="128">
        <f t="shared" si="48"/>
        <v>0</v>
      </c>
      <c r="H1373" s="128">
        <f t="shared" si="49"/>
        <v>0</v>
      </c>
      <c r="I1373" s="129"/>
    </row>
    <row r="1374" spans="1:9">
      <c r="A1374" s="126">
        <v>154</v>
      </c>
      <c r="B1374" s="127">
        <f>RasF!C90</f>
        <v>79</v>
      </c>
      <c r="C1374" s="127">
        <f>RasF!D90</f>
        <v>0</v>
      </c>
      <c r="D1374" s="127">
        <f>RasF!E90</f>
        <v>0</v>
      </c>
      <c r="E1374" s="127"/>
      <c r="F1374" s="127"/>
      <c r="G1374" s="128">
        <f t="shared" si="48"/>
        <v>0</v>
      </c>
      <c r="H1374" s="128">
        <f t="shared" si="49"/>
        <v>0</v>
      </c>
      <c r="I1374" s="129"/>
    </row>
    <row r="1375" spans="1:9">
      <c r="A1375" s="126">
        <v>154</v>
      </c>
      <c r="B1375" s="127">
        <f>RasF!C91</f>
        <v>80</v>
      </c>
      <c r="C1375" s="127">
        <f>RasF!D91</f>
        <v>0</v>
      </c>
      <c r="D1375" s="127">
        <f>RasF!E91</f>
        <v>0</v>
      </c>
      <c r="E1375" s="127"/>
      <c r="F1375" s="127"/>
      <c r="G1375" s="128">
        <f t="shared" si="48"/>
        <v>0</v>
      </c>
      <c r="H1375" s="128">
        <f t="shared" si="49"/>
        <v>0</v>
      </c>
      <c r="I1375" s="129"/>
    </row>
    <row r="1376" spans="1:9">
      <c r="A1376" s="126">
        <v>154</v>
      </c>
      <c r="B1376" s="127">
        <f>RasF!C92</f>
        <v>81</v>
      </c>
      <c r="C1376" s="127">
        <f>RasF!D92</f>
        <v>0</v>
      </c>
      <c r="D1376" s="127">
        <f>RasF!E92</f>
        <v>0</v>
      </c>
      <c r="E1376" s="127"/>
      <c r="F1376" s="127"/>
      <c r="G1376" s="128">
        <f t="shared" si="48"/>
        <v>0</v>
      </c>
      <c r="H1376" s="128">
        <f t="shared" si="49"/>
        <v>0</v>
      </c>
      <c r="I1376" s="129"/>
    </row>
    <row r="1377" spans="1:9">
      <c r="A1377" s="126">
        <v>154</v>
      </c>
      <c r="B1377" s="127">
        <f>RasF!C93</f>
        <v>82</v>
      </c>
      <c r="C1377" s="127">
        <f>RasF!D93</f>
        <v>0</v>
      </c>
      <c r="D1377" s="127">
        <f>RasF!E93</f>
        <v>0</v>
      </c>
      <c r="E1377" s="127"/>
      <c r="F1377" s="127"/>
      <c r="G1377" s="128">
        <f t="shared" si="48"/>
        <v>0</v>
      </c>
      <c r="H1377" s="128">
        <f t="shared" si="49"/>
        <v>0</v>
      </c>
      <c r="I1377" s="129"/>
    </row>
    <row r="1378" spans="1:9">
      <c r="A1378" s="126">
        <v>154</v>
      </c>
      <c r="B1378" s="127">
        <f>RasF!C94</f>
        <v>83</v>
      </c>
      <c r="C1378" s="127">
        <f>RasF!D94</f>
        <v>0</v>
      </c>
      <c r="D1378" s="127">
        <f>RasF!E94</f>
        <v>0</v>
      </c>
      <c r="E1378" s="127"/>
      <c r="F1378" s="127"/>
      <c r="G1378" s="128">
        <f t="shared" si="48"/>
        <v>0</v>
      </c>
      <c r="H1378" s="128">
        <f t="shared" si="49"/>
        <v>0</v>
      </c>
      <c r="I1378" s="129"/>
    </row>
    <row r="1379" spans="1:9">
      <c r="A1379" s="126">
        <v>154</v>
      </c>
      <c r="B1379" s="127">
        <f>RasF!C95</f>
        <v>84</v>
      </c>
      <c r="C1379" s="127">
        <f>RasF!D95</f>
        <v>0</v>
      </c>
      <c r="D1379" s="127">
        <f>RasF!E95</f>
        <v>0</v>
      </c>
      <c r="E1379" s="127"/>
      <c r="F1379" s="127"/>
      <c r="G1379" s="128">
        <f t="shared" si="48"/>
        <v>0</v>
      </c>
      <c r="H1379" s="128">
        <f t="shared" si="49"/>
        <v>0</v>
      </c>
      <c r="I1379" s="129"/>
    </row>
    <row r="1380" spans="1:9">
      <c r="A1380" s="126">
        <v>154</v>
      </c>
      <c r="B1380" s="127">
        <f>RasF!C96</f>
        <v>85</v>
      </c>
      <c r="C1380" s="127">
        <f>RasF!D96</f>
        <v>0</v>
      </c>
      <c r="D1380" s="127">
        <f>RasF!E96</f>
        <v>0</v>
      </c>
      <c r="E1380" s="127"/>
      <c r="F1380" s="127"/>
      <c r="G1380" s="128">
        <f t="shared" si="48"/>
        <v>0</v>
      </c>
      <c r="H1380" s="128">
        <f t="shared" si="49"/>
        <v>0</v>
      </c>
      <c r="I1380" s="129"/>
    </row>
    <row r="1381" spans="1:9">
      <c r="A1381" s="126">
        <v>154</v>
      </c>
      <c r="B1381" s="127">
        <f>RasF!C97</f>
        <v>86</v>
      </c>
      <c r="C1381" s="127">
        <f>RasF!D97</f>
        <v>0</v>
      </c>
      <c r="D1381" s="127">
        <f>RasF!E97</f>
        <v>0</v>
      </c>
      <c r="E1381" s="127"/>
      <c r="F1381" s="127"/>
      <c r="G1381" s="128">
        <f t="shared" si="48"/>
        <v>0</v>
      </c>
      <c r="H1381" s="128">
        <f t="shared" si="49"/>
        <v>0</v>
      </c>
      <c r="I1381" s="129"/>
    </row>
    <row r="1382" spans="1:9">
      <c r="A1382" s="126">
        <v>154</v>
      </c>
      <c r="B1382" s="127">
        <f>RasF!C98</f>
        <v>87</v>
      </c>
      <c r="C1382" s="127">
        <f>RasF!D98</f>
        <v>0</v>
      </c>
      <c r="D1382" s="127">
        <f>RasF!E98</f>
        <v>0</v>
      </c>
      <c r="E1382" s="127"/>
      <c r="F1382" s="127"/>
      <c r="G1382" s="128">
        <f t="shared" si="48"/>
        <v>0</v>
      </c>
      <c r="H1382" s="128">
        <f t="shared" si="49"/>
        <v>0</v>
      </c>
      <c r="I1382" s="129"/>
    </row>
    <row r="1383" spans="1:9">
      <c r="A1383" s="126">
        <v>154</v>
      </c>
      <c r="B1383" s="127">
        <f>RasF!C99</f>
        <v>88</v>
      </c>
      <c r="C1383" s="127">
        <f>RasF!D99</f>
        <v>0</v>
      </c>
      <c r="D1383" s="127">
        <f>RasF!E99</f>
        <v>0</v>
      </c>
      <c r="E1383" s="127"/>
      <c r="F1383" s="127"/>
      <c r="G1383" s="128">
        <f t="shared" si="48"/>
        <v>0</v>
      </c>
      <c r="H1383" s="128">
        <f t="shared" si="49"/>
        <v>0</v>
      </c>
      <c r="I1383" s="129"/>
    </row>
    <row r="1384" spans="1:9">
      <c r="A1384" s="126">
        <v>154</v>
      </c>
      <c r="B1384" s="127">
        <f>RasF!C100</f>
        <v>89</v>
      </c>
      <c r="C1384" s="127">
        <f>RasF!D100</f>
        <v>0</v>
      </c>
      <c r="D1384" s="127">
        <f>RasF!E100</f>
        <v>0</v>
      </c>
      <c r="E1384" s="127"/>
      <c r="F1384" s="127"/>
      <c r="G1384" s="128">
        <f t="shared" si="48"/>
        <v>0</v>
      </c>
      <c r="H1384" s="128">
        <f t="shared" si="49"/>
        <v>0</v>
      </c>
      <c r="I1384" s="129"/>
    </row>
    <row r="1385" spans="1:9">
      <c r="A1385" s="126">
        <v>154</v>
      </c>
      <c r="B1385" s="127">
        <f>RasF!C101</f>
        <v>90</v>
      </c>
      <c r="C1385" s="127">
        <f>RasF!D101</f>
        <v>0</v>
      </c>
      <c r="D1385" s="127">
        <f>RasF!E101</f>
        <v>0</v>
      </c>
      <c r="E1385" s="127"/>
      <c r="F1385" s="127"/>
      <c r="G1385" s="128">
        <f t="shared" si="48"/>
        <v>0</v>
      </c>
      <c r="H1385" s="128">
        <f t="shared" si="49"/>
        <v>0</v>
      </c>
      <c r="I1385" s="129"/>
    </row>
    <row r="1386" spans="1:9">
      <c r="A1386" s="126">
        <v>154</v>
      </c>
      <c r="B1386" s="127">
        <f>RasF!C102</f>
        <v>91</v>
      </c>
      <c r="C1386" s="127">
        <f>RasF!D102</f>
        <v>0</v>
      </c>
      <c r="D1386" s="127">
        <f>RasF!E102</f>
        <v>0</v>
      </c>
      <c r="E1386" s="127"/>
      <c r="F1386" s="127"/>
      <c r="G1386" s="128">
        <f t="shared" si="48"/>
        <v>0</v>
      </c>
      <c r="H1386" s="128">
        <f t="shared" si="49"/>
        <v>0</v>
      </c>
      <c r="I1386" s="129"/>
    </row>
    <row r="1387" spans="1:9">
      <c r="A1387" s="126">
        <v>154</v>
      </c>
      <c r="B1387" s="127">
        <f>RasF!C103</f>
        <v>92</v>
      </c>
      <c r="C1387" s="127">
        <f>RasF!D103</f>
        <v>0</v>
      </c>
      <c r="D1387" s="127">
        <f>RasF!E103</f>
        <v>0</v>
      </c>
      <c r="E1387" s="127"/>
      <c r="F1387" s="127"/>
      <c r="G1387" s="128">
        <f t="shared" si="48"/>
        <v>0</v>
      </c>
      <c r="H1387" s="128">
        <f t="shared" si="49"/>
        <v>0</v>
      </c>
      <c r="I1387" s="129"/>
    </row>
    <row r="1388" spans="1:9">
      <c r="A1388" s="126">
        <v>154</v>
      </c>
      <c r="B1388" s="127">
        <f>RasF!C104</f>
        <v>93</v>
      </c>
      <c r="C1388" s="127">
        <f>RasF!D104</f>
        <v>0</v>
      </c>
      <c r="D1388" s="127">
        <f>RasF!E104</f>
        <v>0</v>
      </c>
      <c r="E1388" s="127"/>
      <c r="F1388" s="127"/>
      <c r="G1388" s="128">
        <f t="shared" si="48"/>
        <v>0</v>
      </c>
      <c r="H1388" s="128">
        <f t="shared" si="49"/>
        <v>0</v>
      </c>
      <c r="I1388" s="129"/>
    </row>
    <row r="1389" spans="1:9">
      <c r="A1389" s="126">
        <v>154</v>
      </c>
      <c r="B1389" s="127">
        <f>RasF!C105</f>
        <v>94</v>
      </c>
      <c r="C1389" s="127">
        <f>RasF!D105</f>
        <v>0</v>
      </c>
      <c r="D1389" s="127">
        <f>RasF!E105</f>
        <v>0</v>
      </c>
      <c r="E1389" s="127"/>
      <c r="F1389" s="127"/>
      <c r="G1389" s="128">
        <f t="shared" si="48"/>
        <v>0</v>
      </c>
      <c r="H1389" s="128">
        <f t="shared" si="49"/>
        <v>0</v>
      </c>
      <c r="I1389" s="129"/>
    </row>
    <row r="1390" spans="1:9">
      <c r="A1390" s="126">
        <v>154</v>
      </c>
      <c r="B1390" s="127">
        <f>RasF!C106</f>
        <v>95</v>
      </c>
      <c r="C1390" s="127">
        <f>RasF!D106</f>
        <v>0</v>
      </c>
      <c r="D1390" s="127">
        <f>RasF!E106</f>
        <v>0</v>
      </c>
      <c r="E1390" s="127"/>
      <c r="F1390" s="127"/>
      <c r="G1390" s="128">
        <f t="shared" si="48"/>
        <v>0</v>
      </c>
      <c r="H1390" s="128">
        <f t="shared" si="49"/>
        <v>0</v>
      </c>
      <c r="I1390" s="129"/>
    </row>
    <row r="1391" spans="1:9">
      <c r="A1391" s="126">
        <v>154</v>
      </c>
      <c r="B1391" s="127">
        <f>RasF!C107</f>
        <v>96</v>
      </c>
      <c r="C1391" s="127">
        <f>RasF!D107</f>
        <v>0</v>
      </c>
      <c r="D1391" s="127">
        <f>RasF!E107</f>
        <v>0</v>
      </c>
      <c r="E1391" s="127"/>
      <c r="F1391" s="127"/>
      <c r="G1391" s="128">
        <f t="shared" si="48"/>
        <v>0</v>
      </c>
      <c r="H1391" s="128">
        <f t="shared" si="49"/>
        <v>0</v>
      </c>
      <c r="I1391" s="129"/>
    </row>
    <row r="1392" spans="1:9">
      <c r="A1392" s="126">
        <v>154</v>
      </c>
      <c r="B1392" s="127">
        <f>RasF!C108</f>
        <v>97</v>
      </c>
      <c r="C1392" s="127">
        <f>RasF!D108</f>
        <v>0</v>
      </c>
      <c r="D1392" s="127">
        <f>RasF!E108</f>
        <v>0</v>
      </c>
      <c r="E1392" s="127"/>
      <c r="F1392" s="127"/>
      <c r="G1392" s="128">
        <f t="shared" si="48"/>
        <v>0</v>
      </c>
      <c r="H1392" s="128">
        <f t="shared" si="49"/>
        <v>0</v>
      </c>
      <c r="I1392" s="129"/>
    </row>
    <row r="1393" spans="1:9">
      <c r="A1393" s="126">
        <v>154</v>
      </c>
      <c r="B1393" s="127">
        <f>RasF!C109</f>
        <v>98</v>
      </c>
      <c r="C1393" s="127">
        <f>RasF!D109</f>
        <v>0</v>
      </c>
      <c r="D1393" s="127">
        <f>RasF!E109</f>
        <v>0</v>
      </c>
      <c r="E1393" s="127"/>
      <c r="F1393" s="127"/>
      <c r="G1393" s="128">
        <f t="shared" si="48"/>
        <v>0</v>
      </c>
      <c r="H1393" s="128">
        <f t="shared" si="49"/>
        <v>0</v>
      </c>
      <c r="I1393" s="129"/>
    </row>
    <row r="1394" spans="1:9">
      <c r="A1394" s="126">
        <v>154</v>
      </c>
      <c r="B1394" s="127">
        <f>RasF!C110</f>
        <v>99</v>
      </c>
      <c r="C1394" s="127">
        <f>RasF!D110</f>
        <v>0</v>
      </c>
      <c r="D1394" s="127">
        <f>RasF!E110</f>
        <v>0</v>
      </c>
      <c r="E1394" s="127"/>
      <c r="F1394" s="127"/>
      <c r="G1394" s="128">
        <f t="shared" si="48"/>
        <v>0</v>
      </c>
      <c r="H1394" s="128">
        <f t="shared" si="49"/>
        <v>0</v>
      </c>
      <c r="I1394" s="129"/>
    </row>
    <row r="1395" spans="1:9">
      <c r="A1395" s="126">
        <v>154</v>
      </c>
      <c r="B1395" s="127">
        <f>RasF!C111</f>
        <v>100</v>
      </c>
      <c r="C1395" s="127">
        <f>RasF!D111</f>
        <v>0</v>
      </c>
      <c r="D1395" s="127">
        <f>RasF!E111</f>
        <v>0</v>
      </c>
      <c r="E1395" s="127"/>
      <c r="F1395" s="127"/>
      <c r="G1395" s="128">
        <f t="shared" si="48"/>
        <v>0</v>
      </c>
      <c r="H1395" s="128">
        <f t="shared" si="49"/>
        <v>0</v>
      </c>
      <c r="I1395" s="129"/>
    </row>
    <row r="1396" spans="1:9">
      <c r="A1396" s="126">
        <v>154</v>
      </c>
      <c r="B1396" s="127">
        <f>RasF!C112</f>
        <v>101</v>
      </c>
      <c r="C1396" s="127">
        <f>RasF!D112</f>
        <v>0</v>
      </c>
      <c r="D1396" s="127">
        <f>RasF!E112</f>
        <v>0</v>
      </c>
      <c r="E1396" s="127"/>
      <c r="F1396" s="127"/>
      <c r="G1396" s="128">
        <f t="shared" si="48"/>
        <v>0</v>
      </c>
      <c r="H1396" s="128">
        <f t="shared" si="49"/>
        <v>0</v>
      </c>
      <c r="I1396" s="129"/>
    </row>
    <row r="1397" spans="1:9">
      <c r="A1397" s="126">
        <v>154</v>
      </c>
      <c r="B1397" s="127">
        <f>RasF!C113</f>
        <v>102</v>
      </c>
      <c r="C1397" s="127">
        <f>RasF!D113</f>
        <v>0</v>
      </c>
      <c r="D1397" s="127">
        <f>RasF!E113</f>
        <v>0</v>
      </c>
      <c r="E1397" s="127"/>
      <c r="F1397" s="127"/>
      <c r="G1397" s="128">
        <f t="shared" si="48"/>
        <v>0</v>
      </c>
      <c r="H1397" s="128">
        <f t="shared" si="49"/>
        <v>0</v>
      </c>
      <c r="I1397" s="129"/>
    </row>
    <row r="1398" spans="1:9">
      <c r="A1398" s="126">
        <v>154</v>
      </c>
      <c r="B1398" s="127">
        <f>RasF!C114</f>
        <v>103</v>
      </c>
      <c r="C1398" s="127">
        <f>RasF!D114</f>
        <v>0</v>
      </c>
      <c r="D1398" s="127">
        <f>RasF!E114</f>
        <v>0</v>
      </c>
      <c r="E1398" s="127"/>
      <c r="F1398" s="127"/>
      <c r="G1398" s="128">
        <f t="shared" si="48"/>
        <v>0</v>
      </c>
      <c r="H1398" s="128">
        <f t="shared" si="49"/>
        <v>0</v>
      </c>
      <c r="I1398" s="129"/>
    </row>
    <row r="1399" spans="1:9">
      <c r="A1399" s="126">
        <v>154</v>
      </c>
      <c r="B1399" s="127">
        <f>RasF!C115</f>
        <v>104</v>
      </c>
      <c r="C1399" s="127">
        <f>RasF!D115</f>
        <v>0</v>
      </c>
      <c r="D1399" s="127">
        <f>RasF!E115</f>
        <v>0</v>
      </c>
      <c r="E1399" s="127"/>
      <c r="F1399" s="127"/>
      <c r="G1399" s="128">
        <f t="shared" si="48"/>
        <v>0</v>
      </c>
      <c r="H1399" s="128">
        <f t="shared" si="49"/>
        <v>0</v>
      </c>
      <c r="I1399" s="129"/>
    </row>
    <row r="1400" spans="1:9">
      <c r="A1400" s="126">
        <v>154</v>
      </c>
      <c r="B1400" s="127">
        <f>RasF!C116</f>
        <v>105</v>
      </c>
      <c r="C1400" s="127">
        <f>RasF!D116</f>
        <v>0</v>
      </c>
      <c r="D1400" s="127">
        <f>RasF!E116</f>
        <v>0</v>
      </c>
      <c r="E1400" s="127"/>
      <c r="F1400" s="127"/>
      <c r="G1400" s="128">
        <f t="shared" si="48"/>
        <v>0</v>
      </c>
      <c r="H1400" s="128">
        <f t="shared" si="49"/>
        <v>0</v>
      </c>
      <c r="I1400" s="129"/>
    </row>
    <row r="1401" spans="1:9">
      <c r="A1401" s="126">
        <v>154</v>
      </c>
      <c r="B1401" s="127">
        <f>RasF!C117</f>
        <v>106</v>
      </c>
      <c r="C1401" s="127">
        <f>RasF!D117</f>
        <v>0</v>
      </c>
      <c r="D1401" s="127">
        <f>RasF!E117</f>
        <v>0</v>
      </c>
      <c r="E1401" s="127"/>
      <c r="F1401" s="127"/>
      <c r="G1401" s="128">
        <f t="shared" si="48"/>
        <v>0</v>
      </c>
      <c r="H1401" s="128">
        <f t="shared" si="49"/>
        <v>0</v>
      </c>
      <c r="I1401" s="129"/>
    </row>
    <row r="1402" spans="1:9">
      <c r="A1402" s="126">
        <v>154</v>
      </c>
      <c r="B1402" s="127">
        <f>RasF!C118</f>
        <v>107</v>
      </c>
      <c r="C1402" s="127">
        <f>RasF!D118</f>
        <v>0</v>
      </c>
      <c r="D1402" s="127">
        <f>RasF!E118</f>
        <v>0</v>
      </c>
      <c r="E1402" s="127"/>
      <c r="F1402" s="127"/>
      <c r="G1402" s="128">
        <f t="shared" si="48"/>
        <v>0</v>
      </c>
      <c r="H1402" s="128">
        <f t="shared" si="49"/>
        <v>0</v>
      </c>
      <c r="I1402" s="129"/>
    </row>
    <row r="1403" spans="1:9">
      <c r="A1403" s="126">
        <v>154</v>
      </c>
      <c r="B1403" s="127">
        <f>RasF!C119</f>
        <v>108</v>
      </c>
      <c r="C1403" s="127">
        <f>RasF!D119</f>
        <v>0</v>
      </c>
      <c r="D1403" s="127">
        <f>RasF!E119</f>
        <v>0</v>
      </c>
      <c r="E1403" s="127"/>
      <c r="F1403" s="127"/>
      <c r="G1403" s="128">
        <f t="shared" si="48"/>
        <v>0</v>
      </c>
      <c r="H1403" s="128">
        <f t="shared" si="49"/>
        <v>0</v>
      </c>
      <c r="I1403" s="129"/>
    </row>
    <row r="1404" spans="1:9">
      <c r="A1404" s="126">
        <v>154</v>
      </c>
      <c r="B1404" s="127">
        <f>RasF!C120</f>
        <v>109</v>
      </c>
      <c r="C1404" s="127">
        <f>RasF!D120</f>
        <v>0</v>
      </c>
      <c r="D1404" s="127">
        <f>RasF!E120</f>
        <v>0</v>
      </c>
      <c r="E1404" s="127"/>
      <c r="F1404" s="127"/>
      <c r="G1404" s="128">
        <f t="shared" si="48"/>
        <v>0</v>
      </c>
      <c r="H1404" s="128">
        <f t="shared" si="49"/>
        <v>0</v>
      </c>
      <c r="I1404" s="129"/>
    </row>
    <row r="1405" spans="1:9">
      <c r="A1405" s="126">
        <v>154</v>
      </c>
      <c r="B1405" s="127">
        <f>RasF!C121</f>
        <v>110</v>
      </c>
      <c r="C1405" s="127">
        <f>RasF!D121</f>
        <v>0</v>
      </c>
      <c r="D1405" s="127">
        <f>RasF!E121</f>
        <v>0</v>
      </c>
      <c r="E1405" s="127"/>
      <c r="F1405" s="127"/>
      <c r="G1405" s="128">
        <f t="shared" si="48"/>
        <v>0</v>
      </c>
      <c r="H1405" s="128">
        <f t="shared" si="49"/>
        <v>0</v>
      </c>
      <c r="I1405" s="129"/>
    </row>
    <row r="1406" spans="1:9">
      <c r="A1406" s="126">
        <v>154</v>
      </c>
      <c r="B1406" s="127">
        <f>RasF!C122</f>
        <v>111</v>
      </c>
      <c r="C1406" s="127">
        <f>RasF!D122</f>
        <v>0</v>
      </c>
      <c r="D1406" s="127">
        <f>RasF!E122</f>
        <v>0</v>
      </c>
      <c r="E1406" s="127"/>
      <c r="F1406" s="127"/>
      <c r="G1406" s="128">
        <f t="shared" si="48"/>
        <v>0</v>
      </c>
      <c r="H1406" s="128">
        <f t="shared" si="49"/>
        <v>0</v>
      </c>
      <c r="I1406" s="129"/>
    </row>
    <row r="1407" spans="1:9">
      <c r="A1407" s="126">
        <v>154</v>
      </c>
      <c r="B1407" s="127">
        <f>RasF!C123</f>
        <v>112</v>
      </c>
      <c r="C1407" s="127">
        <f>RasF!D123</f>
        <v>0</v>
      </c>
      <c r="D1407" s="127">
        <f>RasF!E123</f>
        <v>0</v>
      </c>
      <c r="E1407" s="127"/>
      <c r="F1407" s="127"/>
      <c r="G1407" s="128">
        <f t="shared" si="48"/>
        <v>0</v>
      </c>
      <c r="H1407" s="128">
        <f t="shared" si="49"/>
        <v>0</v>
      </c>
      <c r="I1407" s="129"/>
    </row>
    <row r="1408" spans="1:9">
      <c r="A1408" s="126">
        <v>154</v>
      </c>
      <c r="B1408" s="127">
        <f>RasF!C124</f>
        <v>113</v>
      </c>
      <c r="C1408" s="127">
        <f>RasF!D124</f>
        <v>0</v>
      </c>
      <c r="D1408" s="127">
        <f>RasF!E124</f>
        <v>0</v>
      </c>
      <c r="E1408" s="127"/>
      <c r="F1408" s="127"/>
      <c r="G1408" s="128">
        <f t="shared" si="48"/>
        <v>0</v>
      </c>
      <c r="H1408" s="128">
        <f t="shared" si="49"/>
        <v>0</v>
      </c>
      <c r="I1408" s="129"/>
    </row>
    <row r="1409" spans="1:9">
      <c r="A1409" s="126">
        <v>154</v>
      </c>
      <c r="B1409" s="127">
        <f>RasF!C125</f>
        <v>114</v>
      </c>
      <c r="C1409" s="127">
        <f>RasF!D125</f>
        <v>0</v>
      </c>
      <c r="D1409" s="127">
        <f>RasF!E125</f>
        <v>0</v>
      </c>
      <c r="E1409" s="127"/>
      <c r="F1409" s="127"/>
      <c r="G1409" s="128">
        <f t="shared" si="48"/>
        <v>0</v>
      </c>
      <c r="H1409" s="128">
        <f t="shared" si="49"/>
        <v>0</v>
      </c>
      <c r="I1409" s="129"/>
    </row>
    <row r="1410" spans="1:9">
      <c r="A1410" s="126">
        <v>154</v>
      </c>
      <c r="B1410" s="127">
        <f>RasF!C126</f>
        <v>115</v>
      </c>
      <c r="C1410" s="127">
        <f>RasF!D126</f>
        <v>0</v>
      </c>
      <c r="D1410" s="127">
        <f>RasF!E126</f>
        <v>0</v>
      </c>
      <c r="E1410" s="127"/>
      <c r="F1410" s="127"/>
      <c r="G1410" s="128">
        <f t="shared" si="48"/>
        <v>0</v>
      </c>
      <c r="H1410" s="128">
        <f t="shared" si="49"/>
        <v>0</v>
      </c>
      <c r="I1410" s="129"/>
    </row>
    <row r="1411" spans="1:9">
      <c r="A1411" s="126">
        <v>154</v>
      </c>
      <c r="B1411" s="127">
        <f>RasF!C127</f>
        <v>116</v>
      </c>
      <c r="C1411" s="127">
        <f>RasF!D127</f>
        <v>0</v>
      </c>
      <c r="D1411" s="127">
        <f>RasF!E127</f>
        <v>0</v>
      </c>
      <c r="E1411" s="127"/>
      <c r="F1411" s="127"/>
      <c r="G1411" s="128">
        <f t="shared" si="48"/>
        <v>0</v>
      </c>
      <c r="H1411" s="128">
        <f t="shared" si="49"/>
        <v>0</v>
      </c>
      <c r="I1411" s="129"/>
    </row>
    <row r="1412" spans="1:9">
      <c r="A1412" s="126">
        <v>154</v>
      </c>
      <c r="B1412" s="127">
        <f>RasF!C128</f>
        <v>117</v>
      </c>
      <c r="C1412" s="127">
        <f>RasF!D128</f>
        <v>0</v>
      </c>
      <c r="D1412" s="127">
        <f>RasF!E128</f>
        <v>0</v>
      </c>
      <c r="E1412" s="127"/>
      <c r="F1412" s="127"/>
      <c r="G1412" s="128">
        <f t="shared" si="48"/>
        <v>0</v>
      </c>
      <c r="H1412" s="128">
        <f t="shared" si="49"/>
        <v>0</v>
      </c>
      <c r="I1412" s="129"/>
    </row>
    <row r="1413" spans="1:9">
      <c r="A1413" s="126">
        <v>154</v>
      </c>
      <c r="B1413" s="127">
        <f>RasF!C129</f>
        <v>118</v>
      </c>
      <c r="C1413" s="127">
        <f>RasF!D129</f>
        <v>0</v>
      </c>
      <c r="D1413" s="127">
        <f>RasF!E129</f>
        <v>0</v>
      </c>
      <c r="E1413" s="127"/>
      <c r="F1413" s="127"/>
      <c r="G1413" s="128">
        <f t="shared" si="48"/>
        <v>0</v>
      </c>
      <c r="H1413" s="128">
        <f t="shared" si="49"/>
        <v>0</v>
      </c>
      <c r="I1413" s="129"/>
    </row>
    <row r="1414" spans="1:9">
      <c r="A1414" s="126">
        <v>154</v>
      </c>
      <c r="B1414" s="127">
        <f>RasF!C130</f>
        <v>119</v>
      </c>
      <c r="C1414" s="127">
        <f>RasF!D130</f>
        <v>0</v>
      </c>
      <c r="D1414" s="127">
        <f>RasF!E130</f>
        <v>0</v>
      </c>
      <c r="E1414" s="127"/>
      <c r="F1414" s="127"/>
      <c r="G1414" s="128">
        <f t="shared" si="48"/>
        <v>0</v>
      </c>
      <c r="H1414" s="128">
        <f t="shared" si="49"/>
        <v>0</v>
      </c>
      <c r="I1414" s="129"/>
    </row>
    <row r="1415" spans="1:9">
      <c r="A1415" s="126">
        <v>154</v>
      </c>
      <c r="B1415" s="127">
        <f>RasF!C131</f>
        <v>120</v>
      </c>
      <c r="C1415" s="127">
        <f>RasF!D131</f>
        <v>0</v>
      </c>
      <c r="D1415" s="127">
        <f>RasF!E131</f>
        <v>0</v>
      </c>
      <c r="E1415" s="127"/>
      <c r="F1415" s="127"/>
      <c r="G1415" s="128">
        <f t="shared" si="48"/>
        <v>0</v>
      </c>
      <c r="H1415" s="128">
        <f t="shared" si="49"/>
        <v>0</v>
      </c>
      <c r="I1415" s="129"/>
    </row>
    <row r="1416" spans="1:9">
      <c r="A1416" s="126">
        <v>154</v>
      </c>
      <c r="B1416" s="127">
        <f>RasF!C132</f>
        <v>121</v>
      </c>
      <c r="C1416" s="127">
        <f>RasF!D132</f>
        <v>0</v>
      </c>
      <c r="D1416" s="127">
        <f>RasF!E132</f>
        <v>0</v>
      </c>
      <c r="E1416" s="127"/>
      <c r="F1416" s="127"/>
      <c r="G1416" s="128">
        <f t="shared" si="48"/>
        <v>0</v>
      </c>
      <c r="H1416" s="128">
        <f t="shared" si="49"/>
        <v>0</v>
      </c>
      <c r="I1416" s="129"/>
    </row>
    <row r="1417" spans="1:9">
      <c r="A1417" s="126">
        <v>154</v>
      </c>
      <c r="B1417" s="127">
        <f>RasF!C133</f>
        <v>122</v>
      </c>
      <c r="C1417" s="127">
        <f>RasF!D133</f>
        <v>0</v>
      </c>
      <c r="D1417" s="127">
        <f>RasF!E133</f>
        <v>0</v>
      </c>
      <c r="E1417" s="127"/>
      <c r="F1417" s="127"/>
      <c r="G1417" s="128">
        <f t="shared" si="48"/>
        <v>0</v>
      </c>
      <c r="H1417" s="128">
        <f t="shared" si="49"/>
        <v>0</v>
      </c>
      <c r="I1417" s="129"/>
    </row>
    <row r="1418" spans="1:9">
      <c r="A1418" s="126">
        <v>154</v>
      </c>
      <c r="B1418" s="127">
        <f>RasF!C134</f>
        <v>123</v>
      </c>
      <c r="C1418" s="127">
        <f>RasF!D134</f>
        <v>0</v>
      </c>
      <c r="D1418" s="127">
        <f>RasF!E134</f>
        <v>0</v>
      </c>
      <c r="E1418" s="127"/>
      <c r="F1418" s="127"/>
      <c r="G1418" s="128">
        <f t="shared" si="48"/>
        <v>0</v>
      </c>
      <c r="H1418" s="128">
        <f t="shared" si="49"/>
        <v>0</v>
      </c>
      <c r="I1418" s="129"/>
    </row>
    <row r="1419" spans="1:9">
      <c r="A1419" s="126">
        <v>154</v>
      </c>
      <c r="B1419" s="127">
        <f>RasF!C135</f>
        <v>124</v>
      </c>
      <c r="C1419" s="127">
        <f>RasF!D135</f>
        <v>0</v>
      </c>
      <c r="D1419" s="127">
        <f>RasF!E135</f>
        <v>0</v>
      </c>
      <c r="E1419" s="127"/>
      <c r="F1419" s="127"/>
      <c r="G1419" s="128">
        <f t="shared" si="48"/>
        <v>0</v>
      </c>
      <c r="H1419" s="128">
        <f t="shared" si="49"/>
        <v>0</v>
      </c>
      <c r="I1419" s="129"/>
    </row>
    <row r="1420" spans="1:9">
      <c r="A1420" s="126">
        <v>154</v>
      </c>
      <c r="B1420" s="127">
        <f>RasF!C136</f>
        <v>125</v>
      </c>
      <c r="C1420" s="127">
        <f>RasF!D136</f>
        <v>0</v>
      </c>
      <c r="D1420" s="127">
        <f>RasF!E136</f>
        <v>0</v>
      </c>
      <c r="E1420" s="127"/>
      <c r="F1420" s="127"/>
      <c r="G1420" s="128">
        <f t="shared" si="48"/>
        <v>0</v>
      </c>
      <c r="H1420" s="128">
        <f t="shared" si="49"/>
        <v>0</v>
      </c>
      <c r="I1420" s="129"/>
    </row>
    <row r="1421" spans="1:9">
      <c r="A1421" s="126">
        <v>154</v>
      </c>
      <c r="B1421" s="127">
        <f>RasF!C137</f>
        <v>126</v>
      </c>
      <c r="C1421" s="127">
        <f>RasF!D137</f>
        <v>0</v>
      </c>
      <c r="D1421" s="127">
        <f>RasF!E137</f>
        <v>0</v>
      </c>
      <c r="E1421" s="127"/>
      <c r="F1421" s="127"/>
      <c r="G1421" s="128">
        <f t="shared" si="48"/>
        <v>0</v>
      </c>
      <c r="H1421" s="128">
        <f t="shared" si="49"/>
        <v>0</v>
      </c>
      <c r="I1421" s="129"/>
    </row>
    <row r="1422" spans="1:9">
      <c r="A1422" s="126">
        <v>154</v>
      </c>
      <c r="B1422" s="127">
        <f>RasF!C138</f>
        <v>127</v>
      </c>
      <c r="C1422" s="127">
        <f>RasF!D138</f>
        <v>0</v>
      </c>
      <c r="D1422" s="127">
        <f>RasF!E138</f>
        <v>0</v>
      </c>
      <c r="E1422" s="127"/>
      <c r="F1422" s="127"/>
      <c r="G1422" s="128">
        <f t="shared" si="48"/>
        <v>0</v>
      </c>
      <c r="H1422" s="128">
        <f t="shared" si="49"/>
        <v>0</v>
      </c>
      <c r="I1422" s="129"/>
    </row>
    <row r="1423" spans="1:9">
      <c r="A1423" s="126">
        <v>154</v>
      </c>
      <c r="B1423" s="127">
        <f>RasF!C139</f>
        <v>128</v>
      </c>
      <c r="C1423" s="127">
        <f>RasF!D139</f>
        <v>0</v>
      </c>
      <c r="D1423" s="127">
        <f>RasF!E139</f>
        <v>0</v>
      </c>
      <c r="E1423" s="127"/>
      <c r="F1423" s="127"/>
      <c r="G1423" s="128">
        <f t="shared" si="48"/>
        <v>0</v>
      </c>
      <c r="H1423" s="128">
        <f t="shared" si="49"/>
        <v>0</v>
      </c>
      <c r="I1423" s="129"/>
    </row>
    <row r="1424" spans="1:9">
      <c r="A1424" s="126">
        <v>154</v>
      </c>
      <c r="B1424" s="127">
        <f>RasF!C140</f>
        <v>129</v>
      </c>
      <c r="C1424" s="127">
        <f>RasF!D140</f>
        <v>0</v>
      </c>
      <c r="D1424" s="127">
        <f>RasF!E140</f>
        <v>0</v>
      </c>
      <c r="E1424" s="127"/>
      <c r="F1424" s="127"/>
      <c r="G1424" s="128">
        <f t="shared" si="48"/>
        <v>0</v>
      </c>
      <c r="H1424" s="128">
        <f t="shared" si="49"/>
        <v>0</v>
      </c>
      <c r="I1424" s="129"/>
    </row>
    <row r="1425" spans="1:9">
      <c r="A1425" s="126">
        <v>154</v>
      </c>
      <c r="B1425" s="127">
        <f>RasF!C141</f>
        <v>130</v>
      </c>
      <c r="C1425" s="127">
        <f>RasF!D141</f>
        <v>0</v>
      </c>
      <c r="D1425" s="127">
        <f>RasF!E141</f>
        <v>0</v>
      </c>
      <c r="E1425" s="127"/>
      <c r="F1425" s="127"/>
      <c r="G1425" s="128">
        <f t="shared" si="48"/>
        <v>0</v>
      </c>
      <c r="H1425" s="128">
        <f t="shared" si="49"/>
        <v>0</v>
      </c>
      <c r="I1425" s="129"/>
    </row>
    <row r="1426" spans="1:9">
      <c r="A1426" s="126">
        <v>154</v>
      </c>
      <c r="B1426" s="127">
        <f>RasF!C142</f>
        <v>131</v>
      </c>
      <c r="C1426" s="127">
        <f>RasF!D142</f>
        <v>0</v>
      </c>
      <c r="D1426" s="127">
        <f>RasF!E142</f>
        <v>0</v>
      </c>
      <c r="E1426" s="127"/>
      <c r="F1426" s="127"/>
      <c r="G1426" s="128">
        <f t="shared" ref="G1426:G1432" si="50">B1426/1000*C1426+B1426/500*D1426</f>
        <v>0</v>
      </c>
      <c r="H1426" s="128">
        <f t="shared" ref="H1426:H1432" si="51">ABS(C1426-ROUND(C1426,0))+ABS(D1426-ROUND(D1426,0))</f>
        <v>0</v>
      </c>
      <c r="I1426" s="129"/>
    </row>
    <row r="1427" spans="1:9">
      <c r="A1427" s="126">
        <v>154</v>
      </c>
      <c r="B1427" s="127">
        <f>RasF!C143</f>
        <v>132</v>
      </c>
      <c r="C1427" s="127">
        <f>RasF!D143</f>
        <v>0</v>
      </c>
      <c r="D1427" s="127">
        <f>RasF!E143</f>
        <v>0</v>
      </c>
      <c r="E1427" s="127"/>
      <c r="F1427" s="127"/>
      <c r="G1427" s="128">
        <f t="shared" si="50"/>
        <v>0</v>
      </c>
      <c r="H1427" s="128">
        <f t="shared" si="51"/>
        <v>0</v>
      </c>
      <c r="I1427" s="129"/>
    </row>
    <row r="1428" spans="1:9">
      <c r="A1428" s="126">
        <v>154</v>
      </c>
      <c r="B1428" s="127">
        <f>RasF!C144</f>
        <v>133</v>
      </c>
      <c r="C1428" s="127">
        <f>RasF!D144</f>
        <v>0</v>
      </c>
      <c r="D1428" s="127">
        <f>RasF!E144</f>
        <v>0</v>
      </c>
      <c r="E1428" s="127"/>
      <c r="F1428" s="127"/>
      <c r="G1428" s="128">
        <f t="shared" si="50"/>
        <v>0</v>
      </c>
      <c r="H1428" s="128">
        <f t="shared" si="51"/>
        <v>0</v>
      </c>
      <c r="I1428" s="129"/>
    </row>
    <row r="1429" spans="1:9">
      <c r="A1429" s="126">
        <v>154</v>
      </c>
      <c r="B1429" s="127">
        <f>RasF!C145</f>
        <v>134</v>
      </c>
      <c r="C1429" s="127">
        <f>RasF!D145</f>
        <v>0</v>
      </c>
      <c r="D1429" s="127">
        <f>RasF!E145</f>
        <v>0</v>
      </c>
      <c r="E1429" s="127"/>
      <c r="F1429" s="127"/>
      <c r="G1429" s="128">
        <f t="shared" si="50"/>
        <v>0</v>
      </c>
      <c r="H1429" s="128">
        <f t="shared" si="51"/>
        <v>0</v>
      </c>
      <c r="I1429" s="129"/>
    </row>
    <row r="1430" spans="1:9">
      <c r="A1430" s="126">
        <v>154</v>
      </c>
      <c r="B1430" s="127">
        <f>RasF!C146</f>
        <v>135</v>
      </c>
      <c r="C1430" s="127">
        <f>RasF!D146</f>
        <v>0</v>
      </c>
      <c r="D1430" s="127">
        <f>RasF!E146</f>
        <v>0</v>
      </c>
      <c r="E1430" s="127"/>
      <c r="F1430" s="127"/>
      <c r="G1430" s="128">
        <f t="shared" si="50"/>
        <v>0</v>
      </c>
      <c r="H1430" s="128">
        <f t="shared" si="51"/>
        <v>0</v>
      </c>
      <c r="I1430" s="129"/>
    </row>
    <row r="1431" spans="1:9">
      <c r="A1431" s="126">
        <v>154</v>
      </c>
      <c r="B1431" s="127">
        <f>RasF!C147</f>
        <v>136</v>
      </c>
      <c r="C1431" s="127">
        <f>RasF!D147</f>
        <v>0</v>
      </c>
      <c r="D1431" s="127">
        <f>RasF!E147</f>
        <v>0</v>
      </c>
      <c r="E1431" s="127"/>
      <c r="F1431" s="127"/>
      <c r="G1431" s="128">
        <f t="shared" si="50"/>
        <v>0</v>
      </c>
      <c r="H1431" s="128">
        <f t="shared" si="51"/>
        <v>0</v>
      </c>
      <c r="I1431" s="129"/>
    </row>
    <row r="1432" spans="1:9">
      <c r="A1432" s="139">
        <v>154</v>
      </c>
      <c r="B1432" s="140">
        <f>RasF!C148</f>
        <v>137</v>
      </c>
      <c r="C1432" s="140">
        <f>RasF!D148</f>
        <v>0</v>
      </c>
      <c r="D1432" s="140">
        <f>RasF!E148</f>
        <v>0</v>
      </c>
      <c r="E1432" s="140"/>
      <c r="F1432" s="140"/>
      <c r="G1432" s="141">
        <f t="shared" si="50"/>
        <v>0</v>
      </c>
      <c r="H1432" s="141">
        <f t="shared" si="51"/>
        <v>0</v>
      </c>
      <c r="I1432" s="142"/>
    </row>
    <row r="1433" spans="1:9">
      <c r="A1433" s="131">
        <v>156</v>
      </c>
      <c r="B1433" s="132">
        <f>PVRIO!C12</f>
        <v>1</v>
      </c>
      <c r="C1433" s="143">
        <f>PVRIO!D12</f>
        <v>0</v>
      </c>
      <c r="D1433" s="143">
        <f>PVRIO!E12</f>
        <v>0</v>
      </c>
      <c r="E1433" s="143"/>
      <c r="F1433" s="143"/>
      <c r="G1433" s="133">
        <f>B1433/1000*C1433+B1433/500*D1433</f>
        <v>0</v>
      </c>
      <c r="H1433" s="133">
        <f>ABS(C1433-ROUND(C1433,0))+ABS(D1433-ROUND(D1433,0))</f>
        <v>0</v>
      </c>
      <c r="I1433" s="134">
        <v>0</v>
      </c>
    </row>
    <row r="1434" spans="1:9">
      <c r="A1434" s="126">
        <v>156</v>
      </c>
      <c r="B1434" s="127">
        <f>PVRIO!C13</f>
        <v>2</v>
      </c>
      <c r="C1434" s="130">
        <f>PVRIO!D13</f>
        <v>0</v>
      </c>
      <c r="D1434" s="130">
        <f>PVRIO!E13</f>
        <v>0</v>
      </c>
      <c r="E1434" s="130"/>
      <c r="F1434" s="130"/>
      <c r="G1434" s="128">
        <f>B1434/1000*C1434+B1434/500*D1434</f>
        <v>0</v>
      </c>
      <c r="H1434" s="128">
        <f>ABS(C1434-ROUND(C1434,0))+ABS(D1434-ROUND(D1434,0))</f>
        <v>0</v>
      </c>
      <c r="I1434" s="129">
        <v>0</v>
      </c>
    </row>
    <row r="1435" spans="1:9">
      <c r="A1435" s="126">
        <v>156</v>
      </c>
      <c r="B1435" s="127">
        <f>PVRIO!C14</f>
        <v>3</v>
      </c>
      <c r="C1435" s="130">
        <f>PVRIO!D14</f>
        <v>0</v>
      </c>
      <c r="D1435" s="130">
        <f>PVRIO!E14</f>
        <v>0</v>
      </c>
      <c r="E1435" s="130"/>
      <c r="F1435" s="130"/>
      <c r="G1435" s="128">
        <f>B1435/1000*C1435+B1435/500*D1435</f>
        <v>0</v>
      </c>
      <c r="H1435" s="128">
        <f>ABS(C1435-ROUND(C1435,0))+ABS(D1435-ROUND(D1435,0))</f>
        <v>0</v>
      </c>
      <c r="I1435" s="129">
        <v>0</v>
      </c>
    </row>
    <row r="1436" spans="1:9">
      <c r="A1436" s="126">
        <v>156</v>
      </c>
      <c r="B1436" s="127">
        <f>PVRIO!C15</f>
        <v>4</v>
      </c>
      <c r="C1436" s="130">
        <f>PVRIO!D15</f>
        <v>0</v>
      </c>
      <c r="D1436" s="130">
        <f>PVRIO!E15</f>
        <v>0</v>
      </c>
      <c r="E1436" s="130"/>
      <c r="F1436" s="130"/>
      <c r="G1436" s="128">
        <f>B1436/1000*C1436+B1436/500*D1436</f>
        <v>0</v>
      </c>
      <c r="H1436" s="128">
        <f>ABS(C1436-ROUND(C1436,0))+ABS(D1436-ROUND(D1436,0))</f>
        <v>0</v>
      </c>
      <c r="I1436" s="129">
        <f t="shared" ref="I1436:I1476" si="52">G1436*H1436</f>
        <v>0</v>
      </c>
    </row>
    <row r="1437" spans="1:9">
      <c r="A1437" s="126">
        <v>156</v>
      </c>
      <c r="B1437" s="127">
        <f>PVRIO!C16</f>
        <v>5</v>
      </c>
      <c r="C1437" s="130">
        <f>PVRIO!D16</f>
        <v>0</v>
      </c>
      <c r="D1437" s="130">
        <f>PVRIO!E16</f>
        <v>0</v>
      </c>
      <c r="E1437" s="130"/>
      <c r="F1437" s="130"/>
      <c r="G1437" s="128">
        <f t="shared" ref="G1437:G1476" si="53">B1437/1000*C1437+B1437/500*D1437</f>
        <v>0</v>
      </c>
      <c r="H1437" s="128">
        <f t="shared" ref="H1437:H1476" si="54">ABS(C1437-ROUND(C1437,0))+ABS(D1437-ROUND(D1437,0))</f>
        <v>0</v>
      </c>
      <c r="I1437" s="129">
        <f t="shared" si="52"/>
        <v>0</v>
      </c>
    </row>
    <row r="1438" spans="1:9">
      <c r="A1438" s="126">
        <v>156</v>
      </c>
      <c r="B1438" s="127">
        <f>PVRIO!C17</f>
        <v>6</v>
      </c>
      <c r="C1438" s="130">
        <f>PVRIO!D17</f>
        <v>0</v>
      </c>
      <c r="D1438" s="130">
        <f>PVRIO!E17</f>
        <v>0</v>
      </c>
      <c r="E1438" s="130"/>
      <c r="F1438" s="130"/>
      <c r="G1438" s="128">
        <f t="shared" si="53"/>
        <v>0</v>
      </c>
      <c r="H1438" s="128">
        <f t="shared" si="54"/>
        <v>0</v>
      </c>
      <c r="I1438" s="129">
        <f t="shared" si="52"/>
        <v>0</v>
      </c>
    </row>
    <row r="1439" spans="1:9">
      <c r="A1439" s="126">
        <v>156</v>
      </c>
      <c r="B1439" s="127">
        <f>PVRIO!C18</f>
        <v>7</v>
      </c>
      <c r="C1439" s="130">
        <f>PVRIO!D18</f>
        <v>0</v>
      </c>
      <c r="D1439" s="130">
        <f>PVRIO!E18</f>
        <v>0</v>
      </c>
      <c r="E1439" s="130"/>
      <c r="F1439" s="130"/>
      <c r="G1439" s="128">
        <f t="shared" si="53"/>
        <v>0</v>
      </c>
      <c r="H1439" s="128">
        <f t="shared" si="54"/>
        <v>0</v>
      </c>
      <c r="I1439" s="129">
        <f t="shared" si="52"/>
        <v>0</v>
      </c>
    </row>
    <row r="1440" spans="1:9">
      <c r="A1440" s="126">
        <v>156</v>
      </c>
      <c r="B1440" s="127">
        <f>PVRIO!C19</f>
        <v>8</v>
      </c>
      <c r="C1440" s="130">
        <f>PVRIO!D19</f>
        <v>0</v>
      </c>
      <c r="D1440" s="130">
        <f>PVRIO!E19</f>
        <v>0</v>
      </c>
      <c r="E1440" s="130"/>
      <c r="F1440" s="130"/>
      <c r="G1440" s="128">
        <f t="shared" si="53"/>
        <v>0</v>
      </c>
      <c r="H1440" s="128">
        <f t="shared" si="54"/>
        <v>0</v>
      </c>
      <c r="I1440" s="129">
        <f t="shared" si="52"/>
        <v>0</v>
      </c>
    </row>
    <row r="1441" spans="1:9">
      <c r="A1441" s="126">
        <v>156</v>
      </c>
      <c r="B1441" s="127">
        <f>PVRIO!C20</f>
        <v>9</v>
      </c>
      <c r="C1441" s="130">
        <f>PVRIO!D20</f>
        <v>0</v>
      </c>
      <c r="D1441" s="130">
        <f>PVRIO!E20</f>
        <v>0</v>
      </c>
      <c r="E1441" s="130"/>
      <c r="F1441" s="130"/>
      <c r="G1441" s="128">
        <f t="shared" si="53"/>
        <v>0</v>
      </c>
      <c r="H1441" s="128">
        <f t="shared" si="54"/>
        <v>0</v>
      </c>
      <c r="I1441" s="129">
        <f t="shared" si="52"/>
        <v>0</v>
      </c>
    </row>
    <row r="1442" spans="1:9">
      <c r="A1442" s="126">
        <v>156</v>
      </c>
      <c r="B1442" s="127">
        <f>PVRIO!C21</f>
        <v>10</v>
      </c>
      <c r="C1442" s="130">
        <f>PVRIO!D21</f>
        <v>0</v>
      </c>
      <c r="D1442" s="130">
        <f>PVRIO!E21</f>
        <v>0</v>
      </c>
      <c r="E1442" s="130"/>
      <c r="F1442" s="130"/>
      <c r="G1442" s="128">
        <f t="shared" si="53"/>
        <v>0</v>
      </c>
      <c r="H1442" s="128">
        <f t="shared" si="54"/>
        <v>0</v>
      </c>
      <c r="I1442" s="129">
        <v>0</v>
      </c>
    </row>
    <row r="1443" spans="1:9">
      <c r="A1443" s="126">
        <v>156</v>
      </c>
      <c r="B1443" s="127">
        <f>PVRIO!C22</f>
        <v>11</v>
      </c>
      <c r="C1443" s="130">
        <f>PVRIO!D22</f>
        <v>0</v>
      </c>
      <c r="D1443" s="130">
        <f>PVRIO!E22</f>
        <v>0</v>
      </c>
      <c r="E1443" s="130"/>
      <c r="F1443" s="130"/>
      <c r="G1443" s="128">
        <f t="shared" si="53"/>
        <v>0</v>
      </c>
      <c r="H1443" s="128">
        <f t="shared" si="54"/>
        <v>0</v>
      </c>
      <c r="I1443" s="129">
        <f t="shared" si="52"/>
        <v>0</v>
      </c>
    </row>
    <row r="1444" spans="1:9">
      <c r="A1444" s="126">
        <v>156</v>
      </c>
      <c r="B1444" s="127">
        <f>PVRIO!C23</f>
        <v>12</v>
      </c>
      <c r="C1444" s="130">
        <f>PVRIO!D23</f>
        <v>0</v>
      </c>
      <c r="D1444" s="130">
        <f>PVRIO!E23</f>
        <v>0</v>
      </c>
      <c r="E1444" s="130"/>
      <c r="F1444" s="130"/>
      <c r="G1444" s="128">
        <f t="shared" si="53"/>
        <v>0</v>
      </c>
      <c r="H1444" s="128">
        <f t="shared" si="54"/>
        <v>0</v>
      </c>
      <c r="I1444" s="129">
        <f t="shared" si="52"/>
        <v>0</v>
      </c>
    </row>
    <row r="1445" spans="1:9">
      <c r="A1445" s="126">
        <v>156</v>
      </c>
      <c r="B1445" s="127">
        <f>PVRIO!C24</f>
        <v>13</v>
      </c>
      <c r="C1445" s="130">
        <f>PVRIO!D24</f>
        <v>0</v>
      </c>
      <c r="D1445" s="130">
        <f>PVRIO!E24</f>
        <v>0</v>
      </c>
      <c r="E1445" s="130"/>
      <c r="F1445" s="130"/>
      <c r="G1445" s="128">
        <f t="shared" si="53"/>
        <v>0</v>
      </c>
      <c r="H1445" s="128">
        <f t="shared" si="54"/>
        <v>0</v>
      </c>
      <c r="I1445" s="129">
        <f t="shared" si="52"/>
        <v>0</v>
      </c>
    </row>
    <row r="1446" spans="1:9">
      <c r="A1446" s="126">
        <v>156</v>
      </c>
      <c r="B1446" s="127">
        <f>PVRIO!C25</f>
        <v>14</v>
      </c>
      <c r="C1446" s="130">
        <f>PVRIO!D25</f>
        <v>0</v>
      </c>
      <c r="D1446" s="130">
        <f>PVRIO!E25</f>
        <v>0</v>
      </c>
      <c r="E1446" s="130"/>
      <c r="F1446" s="130"/>
      <c r="G1446" s="128">
        <f t="shared" si="53"/>
        <v>0</v>
      </c>
      <c r="H1446" s="128">
        <f t="shared" si="54"/>
        <v>0</v>
      </c>
      <c r="I1446" s="129">
        <f t="shared" si="52"/>
        <v>0</v>
      </c>
    </row>
    <row r="1447" spans="1:9">
      <c r="A1447" s="126">
        <v>156</v>
      </c>
      <c r="B1447" s="127">
        <f>PVRIO!C26</f>
        <v>15</v>
      </c>
      <c r="C1447" s="130">
        <f>PVRIO!D26</f>
        <v>0</v>
      </c>
      <c r="D1447" s="130">
        <f>PVRIO!E26</f>
        <v>0</v>
      </c>
      <c r="E1447" s="130"/>
      <c r="F1447" s="130"/>
      <c r="G1447" s="128">
        <f t="shared" si="53"/>
        <v>0</v>
      </c>
      <c r="H1447" s="128">
        <f t="shared" si="54"/>
        <v>0</v>
      </c>
      <c r="I1447" s="129">
        <f t="shared" si="52"/>
        <v>0</v>
      </c>
    </row>
    <row r="1448" spans="1:9">
      <c r="A1448" s="126">
        <v>156</v>
      </c>
      <c r="B1448" s="127">
        <f>PVRIO!C27</f>
        <v>16</v>
      </c>
      <c r="C1448" s="130">
        <f>PVRIO!D27</f>
        <v>0</v>
      </c>
      <c r="D1448" s="130">
        <f>PVRIO!E27</f>
        <v>0</v>
      </c>
      <c r="E1448" s="130"/>
      <c r="F1448" s="130"/>
      <c r="G1448" s="128">
        <f t="shared" si="53"/>
        <v>0</v>
      </c>
      <c r="H1448" s="128">
        <f t="shared" si="54"/>
        <v>0</v>
      </c>
      <c r="I1448" s="129">
        <f t="shared" si="52"/>
        <v>0</v>
      </c>
    </row>
    <row r="1449" spans="1:9">
      <c r="A1449" s="126">
        <v>156</v>
      </c>
      <c r="B1449" s="127">
        <f>PVRIO!C28</f>
        <v>17</v>
      </c>
      <c r="C1449" s="130">
        <f>PVRIO!D28</f>
        <v>0</v>
      </c>
      <c r="D1449" s="130">
        <f>PVRIO!E28</f>
        <v>0</v>
      </c>
      <c r="E1449" s="130"/>
      <c r="F1449" s="130"/>
      <c r="G1449" s="128">
        <f t="shared" si="53"/>
        <v>0</v>
      </c>
      <c r="H1449" s="128">
        <f t="shared" si="54"/>
        <v>0</v>
      </c>
      <c r="I1449" s="129">
        <f t="shared" si="52"/>
        <v>0</v>
      </c>
    </row>
    <row r="1450" spans="1:9">
      <c r="A1450" s="126">
        <v>156</v>
      </c>
      <c r="B1450" s="127">
        <f>PVRIO!C29</f>
        <v>18</v>
      </c>
      <c r="C1450" s="130">
        <f>PVRIO!D29</f>
        <v>0</v>
      </c>
      <c r="D1450" s="130">
        <f>PVRIO!E29</f>
        <v>0</v>
      </c>
      <c r="E1450" s="130"/>
      <c r="F1450" s="130"/>
      <c r="G1450" s="128">
        <f t="shared" si="53"/>
        <v>0</v>
      </c>
      <c r="H1450" s="128">
        <f t="shared" si="54"/>
        <v>0</v>
      </c>
      <c r="I1450" s="129">
        <v>0</v>
      </c>
    </row>
    <row r="1451" spans="1:9">
      <c r="A1451" s="126">
        <v>156</v>
      </c>
      <c r="B1451" s="127">
        <f>PVRIO!C30</f>
        <v>19</v>
      </c>
      <c r="C1451" s="130">
        <f>PVRIO!D30</f>
        <v>0</v>
      </c>
      <c r="D1451" s="130">
        <f>PVRIO!E30</f>
        <v>0</v>
      </c>
      <c r="E1451" s="130"/>
      <c r="F1451" s="130"/>
      <c r="G1451" s="128">
        <f t="shared" si="53"/>
        <v>0</v>
      </c>
      <c r="H1451" s="128">
        <f t="shared" si="54"/>
        <v>0</v>
      </c>
      <c r="I1451" s="129">
        <v>0</v>
      </c>
    </row>
    <row r="1452" spans="1:9">
      <c r="A1452" s="126">
        <v>156</v>
      </c>
      <c r="B1452" s="127">
        <f>PVRIO!C31</f>
        <v>20</v>
      </c>
      <c r="C1452" s="130">
        <f>PVRIO!D31</f>
        <v>0</v>
      </c>
      <c r="D1452" s="130">
        <f>PVRIO!E31</f>
        <v>0</v>
      </c>
      <c r="E1452" s="130"/>
      <c r="F1452" s="130"/>
      <c r="G1452" s="128">
        <f t="shared" si="53"/>
        <v>0</v>
      </c>
      <c r="H1452" s="128">
        <f t="shared" si="54"/>
        <v>0</v>
      </c>
      <c r="I1452" s="129">
        <f t="shared" si="52"/>
        <v>0</v>
      </c>
    </row>
    <row r="1453" spans="1:9">
      <c r="A1453" s="126">
        <v>156</v>
      </c>
      <c r="B1453" s="127">
        <f>PVRIO!C32</f>
        <v>21</v>
      </c>
      <c r="C1453" s="130">
        <f>PVRIO!D32</f>
        <v>0</v>
      </c>
      <c r="D1453" s="130">
        <f>PVRIO!E32</f>
        <v>0</v>
      </c>
      <c r="E1453" s="130"/>
      <c r="F1453" s="130"/>
      <c r="G1453" s="128">
        <f t="shared" si="53"/>
        <v>0</v>
      </c>
      <c r="H1453" s="128">
        <f t="shared" si="54"/>
        <v>0</v>
      </c>
      <c r="I1453" s="129">
        <f t="shared" si="52"/>
        <v>0</v>
      </c>
    </row>
    <row r="1454" spans="1:9">
      <c r="A1454" s="126">
        <v>156</v>
      </c>
      <c r="B1454" s="127">
        <f>PVRIO!C33</f>
        <v>22</v>
      </c>
      <c r="C1454" s="130">
        <f>PVRIO!D33</f>
        <v>0</v>
      </c>
      <c r="D1454" s="130">
        <f>PVRIO!E33</f>
        <v>0</v>
      </c>
      <c r="E1454" s="130"/>
      <c r="F1454" s="130"/>
      <c r="G1454" s="128">
        <f t="shared" si="53"/>
        <v>0</v>
      </c>
      <c r="H1454" s="128">
        <f t="shared" si="54"/>
        <v>0</v>
      </c>
      <c r="I1454" s="129">
        <f t="shared" si="52"/>
        <v>0</v>
      </c>
    </row>
    <row r="1455" spans="1:9">
      <c r="A1455" s="126">
        <v>156</v>
      </c>
      <c r="B1455" s="127">
        <f>PVRIO!C34</f>
        <v>23</v>
      </c>
      <c r="C1455" s="130">
        <f>PVRIO!D34</f>
        <v>0</v>
      </c>
      <c r="D1455" s="130">
        <f>PVRIO!E34</f>
        <v>0</v>
      </c>
      <c r="E1455" s="130"/>
      <c r="F1455" s="130"/>
      <c r="G1455" s="128">
        <f t="shared" si="53"/>
        <v>0</v>
      </c>
      <c r="H1455" s="128">
        <f t="shared" si="54"/>
        <v>0</v>
      </c>
      <c r="I1455" s="129">
        <f t="shared" si="52"/>
        <v>0</v>
      </c>
    </row>
    <row r="1456" spans="1:9">
      <c r="A1456" s="126">
        <v>156</v>
      </c>
      <c r="B1456" s="127">
        <f>PVRIO!C35</f>
        <v>24</v>
      </c>
      <c r="C1456" s="130">
        <f>PVRIO!D35</f>
        <v>0</v>
      </c>
      <c r="D1456" s="130">
        <f>PVRIO!E35</f>
        <v>0</v>
      </c>
      <c r="E1456" s="130"/>
      <c r="F1456" s="130"/>
      <c r="G1456" s="128">
        <f t="shared" si="53"/>
        <v>0</v>
      </c>
      <c r="H1456" s="128">
        <f t="shared" si="54"/>
        <v>0</v>
      </c>
      <c r="I1456" s="129">
        <f t="shared" si="52"/>
        <v>0</v>
      </c>
    </row>
    <row r="1457" spans="1:9">
      <c r="A1457" s="126">
        <v>156</v>
      </c>
      <c r="B1457" s="127">
        <f>PVRIO!C36</f>
        <v>25</v>
      </c>
      <c r="C1457" s="130">
        <f>PVRIO!D36</f>
        <v>0</v>
      </c>
      <c r="D1457" s="130">
        <f>PVRIO!E36</f>
        <v>0</v>
      </c>
      <c r="E1457" s="130"/>
      <c r="F1457" s="130"/>
      <c r="G1457" s="128">
        <f t="shared" si="53"/>
        <v>0</v>
      </c>
      <c r="H1457" s="128">
        <f t="shared" si="54"/>
        <v>0</v>
      </c>
      <c r="I1457" s="129">
        <f t="shared" si="52"/>
        <v>0</v>
      </c>
    </row>
    <row r="1458" spans="1:9">
      <c r="A1458" s="126">
        <v>156</v>
      </c>
      <c r="B1458" s="127">
        <f>PVRIO!C37</f>
        <v>26</v>
      </c>
      <c r="C1458" s="130">
        <f>PVRIO!D37</f>
        <v>0</v>
      </c>
      <c r="D1458" s="130">
        <f>PVRIO!E37</f>
        <v>0</v>
      </c>
      <c r="E1458" s="130"/>
      <c r="F1458" s="130"/>
      <c r="G1458" s="128">
        <f t="shared" si="53"/>
        <v>0</v>
      </c>
      <c r="H1458" s="128">
        <f t="shared" si="54"/>
        <v>0</v>
      </c>
      <c r="I1458" s="129">
        <v>0</v>
      </c>
    </row>
    <row r="1459" spans="1:9">
      <c r="A1459" s="126">
        <v>156</v>
      </c>
      <c r="B1459" s="127">
        <f>PVRIO!C38</f>
        <v>27</v>
      </c>
      <c r="C1459" s="130">
        <f>PVRIO!D38</f>
        <v>0</v>
      </c>
      <c r="D1459" s="130">
        <f>PVRIO!E38</f>
        <v>0</v>
      </c>
      <c r="E1459" s="130"/>
      <c r="F1459" s="130"/>
      <c r="G1459" s="128">
        <f t="shared" si="53"/>
        <v>0</v>
      </c>
      <c r="H1459" s="128">
        <f t="shared" si="54"/>
        <v>0</v>
      </c>
      <c r="I1459" s="129">
        <f t="shared" si="52"/>
        <v>0</v>
      </c>
    </row>
    <row r="1460" spans="1:9">
      <c r="A1460" s="126">
        <v>156</v>
      </c>
      <c r="B1460" s="127">
        <f>PVRIO!C39</f>
        <v>28</v>
      </c>
      <c r="C1460" s="130">
        <f>PVRIO!D39</f>
        <v>0</v>
      </c>
      <c r="D1460" s="130">
        <f>PVRIO!E39</f>
        <v>0</v>
      </c>
      <c r="E1460" s="130"/>
      <c r="F1460" s="130"/>
      <c r="G1460" s="128">
        <f t="shared" si="53"/>
        <v>0</v>
      </c>
      <c r="H1460" s="128">
        <f t="shared" si="54"/>
        <v>0</v>
      </c>
      <c r="I1460" s="129">
        <f t="shared" si="52"/>
        <v>0</v>
      </c>
    </row>
    <row r="1461" spans="1:9">
      <c r="A1461" s="126">
        <v>156</v>
      </c>
      <c r="B1461" s="127">
        <f>PVRIO!C40</f>
        <v>29</v>
      </c>
      <c r="C1461" s="130">
        <f>PVRIO!D40</f>
        <v>0</v>
      </c>
      <c r="D1461" s="130">
        <f>PVRIO!E40</f>
        <v>0</v>
      </c>
      <c r="E1461" s="130"/>
      <c r="F1461" s="130"/>
      <c r="G1461" s="128">
        <f t="shared" si="53"/>
        <v>0</v>
      </c>
      <c r="H1461" s="128">
        <f t="shared" si="54"/>
        <v>0</v>
      </c>
      <c r="I1461" s="129">
        <f t="shared" si="52"/>
        <v>0</v>
      </c>
    </row>
    <row r="1462" spans="1:9">
      <c r="A1462" s="126">
        <v>156</v>
      </c>
      <c r="B1462" s="127">
        <f>PVRIO!C41</f>
        <v>30</v>
      </c>
      <c r="C1462" s="130">
        <f>PVRIO!D41</f>
        <v>0</v>
      </c>
      <c r="D1462" s="130">
        <f>PVRIO!E41</f>
        <v>0</v>
      </c>
      <c r="E1462" s="130"/>
      <c r="F1462" s="130"/>
      <c r="G1462" s="128">
        <f t="shared" si="53"/>
        <v>0</v>
      </c>
      <c r="H1462" s="128">
        <f t="shared" si="54"/>
        <v>0</v>
      </c>
      <c r="I1462" s="129">
        <f t="shared" si="52"/>
        <v>0</v>
      </c>
    </row>
    <row r="1463" spans="1:9">
      <c r="A1463" s="126">
        <v>156</v>
      </c>
      <c r="B1463" s="127">
        <f>PVRIO!C42</f>
        <v>31</v>
      </c>
      <c r="C1463" s="130">
        <f>PVRIO!D42</f>
        <v>0</v>
      </c>
      <c r="D1463" s="130">
        <f>PVRIO!E42</f>
        <v>0</v>
      </c>
      <c r="E1463" s="130"/>
      <c r="F1463" s="130"/>
      <c r="G1463" s="128">
        <f t="shared" si="53"/>
        <v>0</v>
      </c>
      <c r="H1463" s="128">
        <f t="shared" si="54"/>
        <v>0</v>
      </c>
      <c r="I1463" s="129">
        <f t="shared" si="52"/>
        <v>0</v>
      </c>
    </row>
    <row r="1464" spans="1:9">
      <c r="A1464" s="126">
        <v>156</v>
      </c>
      <c r="B1464" s="127">
        <f>PVRIO!C43</f>
        <v>32</v>
      </c>
      <c r="C1464" s="130">
        <f>PVRIO!D43</f>
        <v>0</v>
      </c>
      <c r="D1464" s="130">
        <f>PVRIO!E43</f>
        <v>0</v>
      </c>
      <c r="E1464" s="130"/>
      <c r="F1464" s="130"/>
      <c r="G1464" s="128">
        <f t="shared" si="53"/>
        <v>0</v>
      </c>
      <c r="H1464" s="128">
        <f t="shared" si="54"/>
        <v>0</v>
      </c>
      <c r="I1464" s="129">
        <f t="shared" si="52"/>
        <v>0</v>
      </c>
    </row>
    <row r="1465" spans="1:9">
      <c r="A1465" s="126">
        <v>156</v>
      </c>
      <c r="B1465" s="127">
        <f>PVRIO!C44</f>
        <v>33</v>
      </c>
      <c r="C1465" s="130">
        <f>PVRIO!D44</f>
        <v>0</v>
      </c>
      <c r="D1465" s="130">
        <f>PVRIO!E44</f>
        <v>0</v>
      </c>
      <c r="E1465" s="130"/>
      <c r="F1465" s="130"/>
      <c r="G1465" s="128">
        <f t="shared" si="53"/>
        <v>0</v>
      </c>
      <c r="H1465" s="128">
        <f t="shared" si="54"/>
        <v>0</v>
      </c>
      <c r="I1465" s="129">
        <f t="shared" si="52"/>
        <v>0</v>
      </c>
    </row>
    <row r="1466" spans="1:9">
      <c r="A1466" s="126">
        <v>156</v>
      </c>
      <c r="B1466" s="127">
        <f>PVRIO!C45</f>
        <v>34</v>
      </c>
      <c r="C1466" s="130">
        <f>PVRIO!D45</f>
        <v>0</v>
      </c>
      <c r="D1466" s="130">
        <f>PVRIO!E45</f>
        <v>0</v>
      </c>
      <c r="E1466" s="130"/>
      <c r="F1466" s="130"/>
      <c r="G1466" s="128">
        <f t="shared" si="53"/>
        <v>0</v>
      </c>
      <c r="H1466" s="128">
        <f t="shared" si="54"/>
        <v>0</v>
      </c>
      <c r="I1466" s="129">
        <v>0</v>
      </c>
    </row>
    <row r="1467" spans="1:9">
      <c r="A1467" s="126">
        <v>156</v>
      </c>
      <c r="B1467" s="127">
        <f>PVRIO!C46</f>
        <v>35</v>
      </c>
      <c r="C1467" s="130">
        <f>PVRIO!D46</f>
        <v>0</v>
      </c>
      <c r="D1467" s="130">
        <f>PVRIO!E46</f>
        <v>0</v>
      </c>
      <c r="E1467" s="130"/>
      <c r="F1467" s="130"/>
      <c r="G1467" s="128">
        <f t="shared" si="53"/>
        <v>0</v>
      </c>
      <c r="H1467" s="128">
        <f t="shared" si="54"/>
        <v>0</v>
      </c>
      <c r="I1467" s="129">
        <v>0</v>
      </c>
    </row>
    <row r="1468" spans="1:9">
      <c r="A1468" s="126">
        <v>156</v>
      </c>
      <c r="B1468" s="127">
        <f>PVRIO!C47</f>
        <v>36</v>
      </c>
      <c r="C1468" s="130">
        <f>PVRIO!D47</f>
        <v>0</v>
      </c>
      <c r="D1468" s="130">
        <f>PVRIO!E47</f>
        <v>0</v>
      </c>
      <c r="E1468" s="130"/>
      <c r="F1468" s="130"/>
      <c r="G1468" s="128">
        <f t="shared" si="53"/>
        <v>0</v>
      </c>
      <c r="H1468" s="128">
        <f t="shared" si="54"/>
        <v>0</v>
      </c>
      <c r="I1468" s="129">
        <f t="shared" si="52"/>
        <v>0</v>
      </c>
    </row>
    <row r="1469" spans="1:9">
      <c r="A1469" s="126">
        <v>156</v>
      </c>
      <c r="B1469" s="127">
        <f>PVRIO!C48</f>
        <v>37</v>
      </c>
      <c r="C1469" s="130">
        <f>PVRIO!D48</f>
        <v>0</v>
      </c>
      <c r="D1469" s="130">
        <f>PVRIO!E48</f>
        <v>0</v>
      </c>
      <c r="E1469" s="130"/>
      <c r="F1469" s="130"/>
      <c r="G1469" s="128">
        <f t="shared" si="53"/>
        <v>0</v>
      </c>
      <c r="H1469" s="128">
        <f t="shared" si="54"/>
        <v>0</v>
      </c>
      <c r="I1469" s="129">
        <f t="shared" si="52"/>
        <v>0</v>
      </c>
    </row>
    <row r="1470" spans="1:9">
      <c r="A1470" s="126">
        <v>156</v>
      </c>
      <c r="B1470" s="127">
        <f>PVRIO!C49</f>
        <v>38</v>
      </c>
      <c r="C1470" s="130">
        <f>PVRIO!D49</f>
        <v>0</v>
      </c>
      <c r="D1470" s="130">
        <f>PVRIO!E49</f>
        <v>0</v>
      </c>
      <c r="E1470" s="130"/>
      <c r="F1470" s="130"/>
      <c r="G1470" s="128">
        <f t="shared" si="53"/>
        <v>0</v>
      </c>
      <c r="H1470" s="128">
        <f t="shared" si="54"/>
        <v>0</v>
      </c>
      <c r="I1470" s="129">
        <f t="shared" si="52"/>
        <v>0</v>
      </c>
    </row>
    <row r="1471" spans="1:9">
      <c r="A1471" s="126">
        <v>156</v>
      </c>
      <c r="B1471" s="127">
        <f>PVRIO!C50</f>
        <v>39</v>
      </c>
      <c r="C1471" s="130">
        <f>PVRIO!D50</f>
        <v>0</v>
      </c>
      <c r="D1471" s="130">
        <f>PVRIO!E50</f>
        <v>0</v>
      </c>
      <c r="E1471" s="130"/>
      <c r="F1471" s="130"/>
      <c r="G1471" s="128">
        <f t="shared" si="53"/>
        <v>0</v>
      </c>
      <c r="H1471" s="128">
        <f t="shared" si="54"/>
        <v>0</v>
      </c>
      <c r="I1471" s="129">
        <f t="shared" si="52"/>
        <v>0</v>
      </c>
    </row>
    <row r="1472" spans="1:9">
      <c r="A1472" s="126">
        <v>156</v>
      </c>
      <c r="B1472" s="127">
        <f>PVRIO!C51</f>
        <v>40</v>
      </c>
      <c r="C1472" s="130">
        <f>PVRIO!D51</f>
        <v>0</v>
      </c>
      <c r="D1472" s="130">
        <f>PVRIO!E51</f>
        <v>0</v>
      </c>
      <c r="E1472" s="130"/>
      <c r="F1472" s="130"/>
      <c r="G1472" s="128">
        <f t="shared" si="53"/>
        <v>0</v>
      </c>
      <c r="H1472" s="128">
        <f t="shared" si="54"/>
        <v>0</v>
      </c>
      <c r="I1472" s="129">
        <v>0</v>
      </c>
    </row>
    <row r="1473" spans="1:9">
      <c r="A1473" s="126">
        <v>156</v>
      </c>
      <c r="B1473" s="127">
        <f>PVRIO!C52</f>
        <v>41</v>
      </c>
      <c r="C1473" s="130">
        <f>PVRIO!D52</f>
        <v>0</v>
      </c>
      <c r="D1473" s="130">
        <f>PVRIO!E52</f>
        <v>0</v>
      </c>
      <c r="E1473" s="130"/>
      <c r="F1473" s="130"/>
      <c r="G1473" s="128">
        <f t="shared" si="53"/>
        <v>0</v>
      </c>
      <c r="H1473" s="128">
        <f t="shared" si="54"/>
        <v>0</v>
      </c>
      <c r="I1473" s="129">
        <f t="shared" si="52"/>
        <v>0</v>
      </c>
    </row>
    <row r="1474" spans="1:9">
      <c r="A1474" s="126">
        <v>156</v>
      </c>
      <c r="B1474" s="127">
        <f>PVRIO!C53</f>
        <v>42</v>
      </c>
      <c r="C1474" s="130">
        <f>PVRIO!D53</f>
        <v>0</v>
      </c>
      <c r="D1474" s="130">
        <f>PVRIO!E53</f>
        <v>0</v>
      </c>
      <c r="E1474" s="130"/>
      <c r="F1474" s="130"/>
      <c r="G1474" s="128">
        <f t="shared" si="53"/>
        <v>0</v>
      </c>
      <c r="H1474" s="128">
        <f t="shared" si="54"/>
        <v>0</v>
      </c>
      <c r="I1474" s="129">
        <f t="shared" si="52"/>
        <v>0</v>
      </c>
    </row>
    <row r="1475" spans="1:9">
      <c r="A1475" s="126">
        <v>156</v>
      </c>
      <c r="B1475" s="127">
        <f>PVRIO!C54</f>
        <v>43</v>
      </c>
      <c r="C1475" s="130">
        <f>PVRIO!D54</f>
        <v>0</v>
      </c>
      <c r="D1475" s="130">
        <f>PVRIO!E54</f>
        <v>0</v>
      </c>
      <c r="E1475" s="130"/>
      <c r="F1475" s="130"/>
      <c r="G1475" s="128">
        <f t="shared" si="53"/>
        <v>0</v>
      </c>
      <c r="H1475" s="128">
        <f t="shared" si="54"/>
        <v>0</v>
      </c>
      <c r="I1475" s="129">
        <f t="shared" si="52"/>
        <v>0</v>
      </c>
    </row>
    <row r="1476" spans="1:9">
      <c r="A1476" s="139">
        <v>156</v>
      </c>
      <c r="B1476" s="140">
        <f>PVRIO!C55</f>
        <v>44</v>
      </c>
      <c r="C1476" s="144">
        <f>PVRIO!D55</f>
        <v>0</v>
      </c>
      <c r="D1476" s="144">
        <f>PVRIO!E55</f>
        <v>0</v>
      </c>
      <c r="E1476" s="144"/>
      <c r="F1476" s="144"/>
      <c r="G1476" s="141">
        <f t="shared" si="53"/>
        <v>0</v>
      </c>
      <c r="H1476" s="141">
        <f t="shared" si="54"/>
        <v>0</v>
      </c>
      <c r="I1476" s="142">
        <f t="shared" si="52"/>
        <v>0</v>
      </c>
    </row>
    <row r="1477" spans="1:9">
      <c r="A1477" s="145">
        <v>159</v>
      </c>
      <c r="B1477" s="143">
        <f>Obv!C12</f>
        <v>1</v>
      </c>
      <c r="C1477" s="143">
        <f>Obv!D12</f>
        <v>2859061</v>
      </c>
      <c r="D1477" s="143"/>
      <c r="E1477" s="143"/>
      <c r="F1477" s="143"/>
      <c r="G1477" s="133">
        <f>B1477/1000*C1477</f>
        <v>2859.0610000000001</v>
      </c>
      <c r="H1477" s="133">
        <f>ABS(C1477-ROUND(C1477,0))</f>
        <v>0</v>
      </c>
      <c r="I1477" s="134"/>
    </row>
    <row r="1478" spans="1:9">
      <c r="A1478" s="146">
        <v>159</v>
      </c>
      <c r="B1478" s="130">
        <f>Obv!C13</f>
        <v>2</v>
      </c>
      <c r="C1478" s="130">
        <f>Obv!D13</f>
        <v>3462574</v>
      </c>
      <c r="D1478" s="130"/>
      <c r="E1478" s="130"/>
      <c r="F1478" s="130"/>
      <c r="G1478" s="128">
        <f>B1478/1000*C1478</f>
        <v>6925.1480000000001</v>
      </c>
      <c r="H1478" s="128">
        <f>ABS(C1478-ROUND(C1478,0))</f>
        <v>0</v>
      </c>
      <c r="I1478" s="129"/>
    </row>
    <row r="1479" spans="1:9">
      <c r="A1479" s="146">
        <v>159</v>
      </c>
      <c r="B1479" s="130">
        <f>Obv!C14</f>
        <v>3</v>
      </c>
      <c r="C1479" s="130">
        <f>Obv!D14</f>
        <v>0</v>
      </c>
      <c r="D1479" s="130"/>
      <c r="E1479" s="130"/>
      <c r="F1479" s="130"/>
      <c r="G1479" s="128">
        <f>B1479/1000*C1479</f>
        <v>0</v>
      </c>
      <c r="H1479" s="128">
        <f>ABS(C1479-ROUND(C1479,0))</f>
        <v>0</v>
      </c>
      <c r="I1479" s="129"/>
    </row>
    <row r="1480" spans="1:9">
      <c r="A1480" s="146">
        <v>159</v>
      </c>
      <c r="B1480" s="130">
        <f>Obv!C15</f>
        <v>4</v>
      </c>
      <c r="C1480" s="130">
        <f>Obv!D15</f>
        <v>2683838</v>
      </c>
      <c r="D1480" s="130"/>
      <c r="E1480" s="130"/>
      <c r="F1480" s="130"/>
      <c r="G1480" s="128">
        <f>B1480/1000*C1480</f>
        <v>10735.352000000001</v>
      </c>
      <c r="H1480" s="128">
        <f>ABS(C1480-ROUND(C1480,0))</f>
        <v>0</v>
      </c>
      <c r="I1480" s="129"/>
    </row>
    <row r="1481" spans="1:9">
      <c r="A1481" s="146">
        <v>159</v>
      </c>
      <c r="B1481" s="130">
        <f>Obv!C16</f>
        <v>5</v>
      </c>
      <c r="C1481" s="130">
        <f>Obv!D16</f>
        <v>1062860</v>
      </c>
      <c r="D1481" s="130"/>
      <c r="E1481" s="130"/>
      <c r="F1481" s="130"/>
      <c r="G1481" s="128">
        <f t="shared" ref="G1481:G1544" si="55">B1481/1000*C1481</f>
        <v>5314.3</v>
      </c>
      <c r="H1481" s="128">
        <f t="shared" ref="H1481:H1544" si="56">ABS(C1481-ROUND(C1481,0))</f>
        <v>0</v>
      </c>
      <c r="I1481" s="129"/>
    </row>
    <row r="1482" spans="1:9">
      <c r="A1482" s="146">
        <v>159</v>
      </c>
      <c r="B1482" s="130">
        <f>Obv!C17</f>
        <v>6</v>
      </c>
      <c r="C1482" s="130">
        <f>Obv!D17</f>
        <v>1503702</v>
      </c>
      <c r="D1482" s="130"/>
      <c r="E1482" s="130"/>
      <c r="F1482" s="130"/>
      <c r="G1482" s="128">
        <f t="shared" si="55"/>
        <v>9022.2119999999995</v>
      </c>
      <c r="H1482" s="128">
        <f t="shared" si="56"/>
        <v>0</v>
      </c>
      <c r="I1482" s="129"/>
    </row>
    <row r="1483" spans="1:9">
      <c r="A1483" s="146">
        <v>159</v>
      </c>
      <c r="B1483" s="130">
        <f>Obv!C18</f>
        <v>7</v>
      </c>
      <c r="C1483" s="130">
        <f>Obv!D18</f>
        <v>9031</v>
      </c>
      <c r="D1483" s="130"/>
      <c r="E1483" s="130"/>
      <c r="F1483" s="130"/>
      <c r="G1483" s="128">
        <f t="shared" si="55"/>
        <v>63.216999999999999</v>
      </c>
      <c r="H1483" s="128">
        <f t="shared" si="56"/>
        <v>0</v>
      </c>
      <c r="I1483" s="129"/>
    </row>
    <row r="1484" spans="1:9">
      <c r="A1484" s="146">
        <v>159</v>
      </c>
      <c r="B1484" s="130">
        <f>Obv!C19</f>
        <v>8</v>
      </c>
      <c r="C1484" s="130">
        <f>Obv!D19</f>
        <v>57021</v>
      </c>
      <c r="D1484" s="130"/>
      <c r="E1484" s="130"/>
      <c r="F1484" s="130"/>
      <c r="G1484" s="128">
        <f t="shared" si="55"/>
        <v>456.16800000000001</v>
      </c>
      <c r="H1484" s="128">
        <f t="shared" si="56"/>
        <v>0</v>
      </c>
      <c r="I1484" s="129"/>
    </row>
    <row r="1485" spans="1:9">
      <c r="A1485" s="146">
        <v>159</v>
      </c>
      <c r="B1485" s="130">
        <f>Obv!C20</f>
        <v>9</v>
      </c>
      <c r="C1485" s="130">
        <f>Obv!D20</f>
        <v>0</v>
      </c>
      <c r="D1485" s="130"/>
      <c r="E1485" s="130"/>
      <c r="F1485" s="130"/>
      <c r="G1485" s="128">
        <f t="shared" si="55"/>
        <v>0</v>
      </c>
      <c r="H1485" s="128">
        <f t="shared" si="56"/>
        <v>0</v>
      </c>
      <c r="I1485" s="129"/>
    </row>
    <row r="1486" spans="1:9">
      <c r="A1486" s="146">
        <v>159</v>
      </c>
      <c r="B1486" s="130">
        <f>Obv!C21</f>
        <v>10</v>
      </c>
      <c r="C1486" s="130">
        <f>Obv!D21</f>
        <v>41012</v>
      </c>
      <c r="D1486" s="130"/>
      <c r="E1486" s="130"/>
      <c r="F1486" s="130"/>
      <c r="G1486" s="128">
        <f t="shared" si="55"/>
        <v>410.12</v>
      </c>
      <c r="H1486" s="128">
        <f t="shared" si="56"/>
        <v>0</v>
      </c>
      <c r="I1486" s="129"/>
    </row>
    <row r="1487" spans="1:9">
      <c r="A1487" s="146">
        <v>159</v>
      </c>
      <c r="B1487" s="130">
        <f>Obv!C22</f>
        <v>11</v>
      </c>
      <c r="C1487" s="130">
        <f>Obv!D22</f>
        <v>4302</v>
      </c>
      <c r="D1487" s="130"/>
      <c r="E1487" s="130"/>
      <c r="F1487" s="130"/>
      <c r="G1487" s="128">
        <f t="shared" si="55"/>
        <v>47.321999999999996</v>
      </c>
      <c r="H1487" s="128">
        <f t="shared" si="56"/>
        <v>0</v>
      </c>
      <c r="I1487" s="129"/>
    </row>
    <row r="1488" spans="1:9">
      <c r="A1488" s="146">
        <v>159</v>
      </c>
      <c r="B1488" s="130">
        <f>Obv!C23</f>
        <v>12</v>
      </c>
      <c r="C1488" s="130">
        <f>Obv!D23</f>
        <v>5910</v>
      </c>
      <c r="D1488" s="130"/>
      <c r="E1488" s="130"/>
      <c r="F1488" s="130"/>
      <c r="G1488" s="128">
        <f t="shared" si="55"/>
        <v>70.92</v>
      </c>
      <c r="H1488" s="128">
        <f t="shared" si="56"/>
        <v>0</v>
      </c>
      <c r="I1488" s="129"/>
    </row>
    <row r="1489" spans="1:9">
      <c r="A1489" s="146">
        <v>159</v>
      </c>
      <c r="B1489" s="130">
        <f>Obv!C24</f>
        <v>13</v>
      </c>
      <c r="C1489" s="130">
        <f>Obv!D24</f>
        <v>738609</v>
      </c>
      <c r="D1489" s="130"/>
      <c r="E1489" s="130"/>
      <c r="F1489" s="130"/>
      <c r="G1489" s="128">
        <f t="shared" si="55"/>
        <v>9601.9169999999995</v>
      </c>
      <c r="H1489" s="128">
        <f t="shared" si="56"/>
        <v>0</v>
      </c>
      <c r="I1489" s="129"/>
    </row>
    <row r="1490" spans="1:9">
      <c r="A1490" s="146">
        <v>159</v>
      </c>
      <c r="B1490" s="130">
        <f>Obv!C25</f>
        <v>14</v>
      </c>
      <c r="C1490" s="130">
        <f>Obv!D25</f>
        <v>40127</v>
      </c>
      <c r="D1490" s="130"/>
      <c r="E1490" s="130"/>
      <c r="F1490" s="130"/>
      <c r="G1490" s="128">
        <f t="shared" si="55"/>
        <v>561.77800000000002</v>
      </c>
      <c r="H1490" s="128">
        <f t="shared" si="56"/>
        <v>0</v>
      </c>
      <c r="I1490" s="129"/>
    </row>
    <row r="1491" spans="1:9">
      <c r="A1491" s="146">
        <v>159</v>
      </c>
      <c r="B1491" s="130">
        <f>Obv!C26</f>
        <v>15</v>
      </c>
      <c r="C1491" s="130">
        <f>Obv!D26</f>
        <v>0</v>
      </c>
      <c r="D1491" s="130"/>
      <c r="E1491" s="130"/>
      <c r="F1491" s="130"/>
      <c r="G1491" s="128">
        <f t="shared" si="55"/>
        <v>0</v>
      </c>
      <c r="H1491" s="128">
        <f t="shared" si="56"/>
        <v>0</v>
      </c>
      <c r="I1491" s="129"/>
    </row>
    <row r="1492" spans="1:9">
      <c r="A1492" s="146">
        <v>159</v>
      </c>
      <c r="B1492" s="130">
        <f>Obv!C27</f>
        <v>16</v>
      </c>
      <c r="C1492" s="130">
        <f>Obv!D27</f>
        <v>0</v>
      </c>
      <c r="D1492" s="130"/>
      <c r="E1492" s="130"/>
      <c r="F1492" s="130"/>
      <c r="G1492" s="128">
        <f t="shared" si="55"/>
        <v>0</v>
      </c>
      <c r="H1492" s="128">
        <f t="shared" si="56"/>
        <v>0</v>
      </c>
      <c r="I1492" s="129"/>
    </row>
    <row r="1493" spans="1:9">
      <c r="A1493" s="146">
        <v>159</v>
      </c>
      <c r="B1493" s="130">
        <f>Obv!C28</f>
        <v>17</v>
      </c>
      <c r="C1493" s="130">
        <f>Obv!D28</f>
        <v>0</v>
      </c>
      <c r="D1493" s="130"/>
      <c r="E1493" s="130"/>
      <c r="F1493" s="130"/>
      <c r="G1493" s="128">
        <f t="shared" si="55"/>
        <v>0</v>
      </c>
      <c r="H1493" s="128">
        <f t="shared" si="56"/>
        <v>0</v>
      </c>
      <c r="I1493" s="129"/>
    </row>
    <row r="1494" spans="1:9">
      <c r="A1494" s="146">
        <v>159</v>
      </c>
      <c r="B1494" s="130">
        <f>Obv!C29</f>
        <v>18</v>
      </c>
      <c r="C1494" s="130">
        <f>Obv!D29</f>
        <v>40127</v>
      </c>
      <c r="D1494" s="130"/>
      <c r="E1494" s="130"/>
      <c r="F1494" s="130"/>
      <c r="G1494" s="128">
        <f t="shared" si="55"/>
        <v>722.28599999999994</v>
      </c>
      <c r="H1494" s="128">
        <f t="shared" si="56"/>
        <v>0</v>
      </c>
      <c r="I1494" s="129"/>
    </row>
    <row r="1495" spans="1:9">
      <c r="A1495" s="146">
        <v>159</v>
      </c>
      <c r="B1495" s="130">
        <f>Obv!C30</f>
        <v>19</v>
      </c>
      <c r="C1495" s="130">
        <f>Obv!D30</f>
        <v>0</v>
      </c>
      <c r="D1495" s="130"/>
      <c r="E1495" s="130"/>
      <c r="F1495" s="130"/>
      <c r="G1495" s="128">
        <f t="shared" si="55"/>
        <v>0</v>
      </c>
      <c r="H1495" s="128">
        <f t="shared" si="56"/>
        <v>0</v>
      </c>
      <c r="I1495" s="129"/>
    </row>
    <row r="1496" spans="1:9">
      <c r="A1496" s="146">
        <v>159</v>
      </c>
      <c r="B1496" s="130">
        <f>Obv!C31</f>
        <v>20</v>
      </c>
      <c r="C1496" s="130">
        <f>Obv!D31</f>
        <v>3984383</v>
      </c>
      <c r="D1496" s="130"/>
      <c r="E1496" s="130"/>
      <c r="F1496" s="130"/>
      <c r="G1496" s="128">
        <f t="shared" si="55"/>
        <v>79687.66</v>
      </c>
      <c r="H1496" s="128">
        <f t="shared" si="56"/>
        <v>0</v>
      </c>
      <c r="I1496" s="129"/>
    </row>
    <row r="1497" spans="1:9">
      <c r="A1497" s="146">
        <v>159</v>
      </c>
      <c r="B1497" s="130">
        <f>Obv!C32</f>
        <v>21</v>
      </c>
      <c r="C1497" s="130">
        <f>Obv!D32</f>
        <v>0</v>
      </c>
      <c r="D1497" s="130"/>
      <c r="E1497" s="130"/>
      <c r="F1497" s="130"/>
      <c r="G1497" s="128">
        <f t="shared" si="55"/>
        <v>0</v>
      </c>
      <c r="H1497" s="128">
        <f t="shared" si="56"/>
        <v>0</v>
      </c>
      <c r="I1497" s="129"/>
    </row>
    <row r="1498" spans="1:9">
      <c r="A1498" s="146">
        <v>159</v>
      </c>
      <c r="B1498" s="130">
        <f>Obv!C33</f>
        <v>22</v>
      </c>
      <c r="C1498" s="130">
        <f>Obv!D33</f>
        <v>2794462</v>
      </c>
      <c r="D1498" s="130"/>
      <c r="E1498" s="130"/>
      <c r="F1498" s="130"/>
      <c r="G1498" s="128">
        <f t="shared" si="55"/>
        <v>61478.163999999997</v>
      </c>
      <c r="H1498" s="128">
        <f t="shared" si="56"/>
        <v>0</v>
      </c>
      <c r="I1498" s="129"/>
    </row>
    <row r="1499" spans="1:9">
      <c r="A1499" s="146">
        <v>159</v>
      </c>
      <c r="B1499" s="130">
        <f>Obv!C34</f>
        <v>23</v>
      </c>
      <c r="C1499" s="130">
        <f>Obv!D34</f>
        <v>1062860</v>
      </c>
      <c r="D1499" s="130"/>
      <c r="E1499" s="130"/>
      <c r="F1499" s="130"/>
      <c r="G1499" s="128">
        <f t="shared" si="55"/>
        <v>24445.78</v>
      </c>
      <c r="H1499" s="128">
        <f t="shared" si="56"/>
        <v>0</v>
      </c>
      <c r="I1499" s="129"/>
    </row>
    <row r="1500" spans="1:9">
      <c r="A1500" s="146">
        <v>159</v>
      </c>
      <c r="B1500" s="130">
        <f>Obv!C35</f>
        <v>24</v>
      </c>
      <c r="C1500" s="130">
        <f>Obv!D35</f>
        <v>1467184</v>
      </c>
      <c r="D1500" s="130"/>
      <c r="E1500" s="130"/>
      <c r="F1500" s="130"/>
      <c r="G1500" s="128">
        <f t="shared" si="55"/>
        <v>35212.415999999997</v>
      </c>
      <c r="H1500" s="128">
        <f t="shared" si="56"/>
        <v>0</v>
      </c>
      <c r="I1500" s="129"/>
    </row>
    <row r="1501" spans="1:9">
      <c r="A1501" s="146">
        <v>159</v>
      </c>
      <c r="B1501" s="130">
        <f>Obv!C36</f>
        <v>25</v>
      </c>
      <c r="C1501" s="130">
        <f>Obv!D36</f>
        <v>9031</v>
      </c>
      <c r="D1501" s="130"/>
      <c r="E1501" s="130"/>
      <c r="F1501" s="130"/>
      <c r="G1501" s="128">
        <f t="shared" si="55"/>
        <v>225.77500000000001</v>
      </c>
      <c r="H1501" s="128">
        <f t="shared" si="56"/>
        <v>0</v>
      </c>
      <c r="I1501" s="129"/>
    </row>
    <row r="1502" spans="1:9">
      <c r="A1502" s="146">
        <v>159</v>
      </c>
      <c r="B1502" s="130">
        <f>Obv!C37</f>
        <v>26</v>
      </c>
      <c r="C1502" s="130">
        <f>Obv!D37</f>
        <v>34668</v>
      </c>
      <c r="D1502" s="130"/>
      <c r="E1502" s="130"/>
      <c r="F1502" s="130"/>
      <c r="G1502" s="128">
        <f t="shared" si="55"/>
        <v>901.36799999999994</v>
      </c>
      <c r="H1502" s="128">
        <f t="shared" si="56"/>
        <v>0</v>
      </c>
      <c r="I1502" s="129"/>
    </row>
    <row r="1503" spans="1:9">
      <c r="A1503" s="146">
        <v>159</v>
      </c>
      <c r="B1503" s="130">
        <f>Obv!C38</f>
        <v>27</v>
      </c>
      <c r="C1503" s="130">
        <f>Obv!D38</f>
        <v>0</v>
      </c>
      <c r="D1503" s="130"/>
      <c r="E1503" s="130"/>
      <c r="F1503" s="130"/>
      <c r="G1503" s="128">
        <f t="shared" si="55"/>
        <v>0</v>
      </c>
      <c r="H1503" s="128">
        <f t="shared" si="56"/>
        <v>0</v>
      </c>
      <c r="I1503" s="129"/>
    </row>
    <row r="1504" spans="1:9">
      <c r="A1504" s="146">
        <v>159</v>
      </c>
      <c r="B1504" s="130">
        <f>Obv!C39</f>
        <v>28</v>
      </c>
      <c r="C1504" s="130">
        <f>Obv!D39</f>
        <v>54286</v>
      </c>
      <c r="D1504" s="130"/>
      <c r="E1504" s="130"/>
      <c r="F1504" s="130"/>
      <c r="G1504" s="128">
        <f t="shared" si="55"/>
        <v>1520.008</v>
      </c>
      <c r="H1504" s="128">
        <f t="shared" si="56"/>
        <v>0</v>
      </c>
      <c r="I1504" s="129"/>
    </row>
    <row r="1505" spans="1:9">
      <c r="A1505" s="146">
        <v>159</v>
      </c>
      <c r="B1505" s="130">
        <f>Obv!C40</f>
        <v>29</v>
      </c>
      <c r="C1505" s="130">
        <f>Obv!D40</f>
        <v>0</v>
      </c>
      <c r="D1505" s="130"/>
      <c r="E1505" s="130"/>
      <c r="F1505" s="130"/>
      <c r="G1505" s="128">
        <f t="shared" si="55"/>
        <v>0</v>
      </c>
      <c r="H1505" s="128">
        <f t="shared" si="56"/>
        <v>0</v>
      </c>
      <c r="I1505" s="129"/>
    </row>
    <row r="1506" spans="1:9">
      <c r="A1506" s="146">
        <v>159</v>
      </c>
      <c r="B1506" s="130">
        <f>Obv!C41</f>
        <v>30</v>
      </c>
      <c r="C1506" s="130">
        <f>Obv!D41</f>
        <v>166433</v>
      </c>
      <c r="D1506" s="130"/>
      <c r="E1506" s="130"/>
      <c r="F1506" s="130"/>
      <c r="G1506" s="128">
        <f t="shared" si="55"/>
        <v>4992.99</v>
      </c>
      <c r="H1506" s="128">
        <f t="shared" si="56"/>
        <v>0</v>
      </c>
      <c r="I1506" s="129"/>
    </row>
    <row r="1507" spans="1:9">
      <c r="A1507" s="146">
        <v>159</v>
      </c>
      <c r="B1507" s="130">
        <f>Obv!C42</f>
        <v>31</v>
      </c>
      <c r="C1507" s="130">
        <f>Obv!D42</f>
        <v>1149794</v>
      </c>
      <c r="D1507" s="130"/>
      <c r="E1507" s="130"/>
      <c r="F1507" s="130"/>
      <c r="G1507" s="128">
        <f t="shared" si="55"/>
        <v>35643.614000000001</v>
      </c>
      <c r="H1507" s="128">
        <f t="shared" si="56"/>
        <v>0</v>
      </c>
      <c r="I1507" s="129"/>
    </row>
    <row r="1508" spans="1:9">
      <c r="A1508" s="146">
        <v>159</v>
      </c>
      <c r="B1508" s="130">
        <f>Obv!C43</f>
        <v>32</v>
      </c>
      <c r="C1508" s="130">
        <f>Obv!D43</f>
        <v>40127</v>
      </c>
      <c r="D1508" s="130"/>
      <c r="E1508" s="130"/>
      <c r="F1508" s="130"/>
      <c r="G1508" s="128">
        <f t="shared" si="55"/>
        <v>1284.0640000000001</v>
      </c>
      <c r="H1508" s="128">
        <f t="shared" si="56"/>
        <v>0</v>
      </c>
      <c r="I1508" s="129"/>
    </row>
    <row r="1509" spans="1:9">
      <c r="A1509" s="146">
        <v>159</v>
      </c>
      <c r="B1509" s="130">
        <f>Obv!C44</f>
        <v>33</v>
      </c>
      <c r="C1509" s="130">
        <f>Obv!D44</f>
        <v>0</v>
      </c>
      <c r="D1509" s="130"/>
      <c r="E1509" s="130"/>
      <c r="F1509" s="130"/>
      <c r="G1509" s="128">
        <f t="shared" si="55"/>
        <v>0</v>
      </c>
      <c r="H1509" s="128">
        <f t="shared" si="56"/>
        <v>0</v>
      </c>
      <c r="I1509" s="129"/>
    </row>
    <row r="1510" spans="1:9">
      <c r="A1510" s="146">
        <v>159</v>
      </c>
      <c r="B1510" s="130">
        <f>Obv!C45</f>
        <v>34</v>
      </c>
      <c r="C1510" s="130">
        <f>Obv!D45</f>
        <v>0</v>
      </c>
      <c r="D1510" s="130"/>
      <c r="E1510" s="130"/>
      <c r="F1510" s="130"/>
      <c r="G1510" s="128">
        <f t="shared" si="55"/>
        <v>0</v>
      </c>
      <c r="H1510" s="128">
        <f t="shared" si="56"/>
        <v>0</v>
      </c>
      <c r="I1510" s="129"/>
    </row>
    <row r="1511" spans="1:9">
      <c r="A1511" s="146">
        <v>159</v>
      </c>
      <c r="B1511" s="130">
        <f>Obv!C46</f>
        <v>35</v>
      </c>
      <c r="C1511" s="130">
        <f>Obv!D46</f>
        <v>0</v>
      </c>
      <c r="D1511" s="130"/>
      <c r="E1511" s="130"/>
      <c r="F1511" s="130"/>
      <c r="G1511" s="128">
        <f t="shared" si="55"/>
        <v>0</v>
      </c>
      <c r="H1511" s="128">
        <f t="shared" si="56"/>
        <v>0</v>
      </c>
      <c r="I1511" s="129"/>
    </row>
    <row r="1512" spans="1:9">
      <c r="A1512" s="146">
        <v>159</v>
      </c>
      <c r="B1512" s="130">
        <f>Obv!C47</f>
        <v>36</v>
      </c>
      <c r="C1512" s="130">
        <f>Obv!D47</f>
        <v>40127</v>
      </c>
      <c r="D1512" s="130"/>
      <c r="E1512" s="130"/>
      <c r="F1512" s="130"/>
      <c r="G1512" s="128">
        <f t="shared" si="55"/>
        <v>1444.5719999999999</v>
      </c>
      <c r="H1512" s="128">
        <f t="shared" si="56"/>
        <v>0</v>
      </c>
      <c r="I1512" s="129"/>
    </row>
    <row r="1513" spans="1:9">
      <c r="A1513" s="146">
        <v>159</v>
      </c>
      <c r="B1513" s="130">
        <f>Obv!C48</f>
        <v>37</v>
      </c>
      <c r="C1513" s="130">
        <f>Obv!D48</f>
        <v>0</v>
      </c>
      <c r="D1513" s="130"/>
      <c r="E1513" s="130"/>
      <c r="F1513" s="130"/>
      <c r="G1513" s="128">
        <f t="shared" si="55"/>
        <v>0</v>
      </c>
      <c r="H1513" s="128">
        <f t="shared" si="56"/>
        <v>0</v>
      </c>
      <c r="I1513" s="129"/>
    </row>
    <row r="1514" spans="1:9">
      <c r="A1514" s="146">
        <v>159</v>
      </c>
      <c r="B1514" s="130">
        <f>Obv!C49</f>
        <v>38</v>
      </c>
      <c r="C1514" s="130">
        <f>Obv!D49</f>
        <v>2337252</v>
      </c>
      <c r="D1514" s="130"/>
      <c r="E1514" s="130"/>
      <c r="F1514" s="130"/>
      <c r="G1514" s="128">
        <f t="shared" si="55"/>
        <v>88815.576000000001</v>
      </c>
      <c r="H1514" s="128">
        <f t="shared" si="56"/>
        <v>0</v>
      </c>
      <c r="I1514" s="129"/>
    </row>
    <row r="1515" spans="1:9">
      <c r="A1515" s="146">
        <v>159</v>
      </c>
      <c r="B1515" s="130">
        <f>Obv!C50</f>
        <v>39</v>
      </c>
      <c r="C1515" s="130">
        <f>Obv!D50</f>
        <v>2337252</v>
      </c>
      <c r="D1515" s="130"/>
      <c r="E1515" s="130"/>
      <c r="F1515" s="130"/>
      <c r="G1515" s="128">
        <f t="shared" si="55"/>
        <v>91152.827999999994</v>
      </c>
      <c r="H1515" s="128">
        <f t="shared" si="56"/>
        <v>0</v>
      </c>
      <c r="I1515" s="129"/>
    </row>
    <row r="1516" spans="1:9">
      <c r="A1516" s="146">
        <v>159</v>
      </c>
      <c r="B1516" s="130">
        <f>Obv!C51</f>
        <v>40</v>
      </c>
      <c r="C1516" s="130">
        <f>Obv!D51</f>
        <v>0</v>
      </c>
      <c r="D1516" s="130"/>
      <c r="E1516" s="130"/>
      <c r="F1516" s="130"/>
      <c r="G1516" s="128">
        <f t="shared" si="55"/>
        <v>0</v>
      </c>
      <c r="H1516" s="128">
        <f t="shared" si="56"/>
        <v>0</v>
      </c>
      <c r="I1516" s="129"/>
    </row>
    <row r="1517" spans="1:9">
      <c r="A1517" s="146">
        <v>159</v>
      </c>
      <c r="B1517" s="130">
        <f>Obv!C52</f>
        <v>41</v>
      </c>
      <c r="C1517" s="130">
        <f>Obv!D52</f>
        <v>0</v>
      </c>
      <c r="D1517" s="130"/>
      <c r="E1517" s="130"/>
      <c r="F1517" s="130"/>
      <c r="G1517" s="128">
        <f t="shared" si="55"/>
        <v>0</v>
      </c>
      <c r="H1517" s="128">
        <f t="shared" si="56"/>
        <v>0</v>
      </c>
      <c r="I1517" s="129"/>
    </row>
    <row r="1518" spans="1:9">
      <c r="A1518" s="146">
        <v>159</v>
      </c>
      <c r="B1518" s="130">
        <f>Obv!C53</f>
        <v>42</v>
      </c>
      <c r="C1518" s="130">
        <f>Obv!D53</f>
        <v>0</v>
      </c>
      <c r="D1518" s="130"/>
      <c r="E1518" s="130"/>
      <c r="F1518" s="130"/>
      <c r="G1518" s="128">
        <f t="shared" si="55"/>
        <v>0</v>
      </c>
      <c r="H1518" s="128">
        <f t="shared" si="56"/>
        <v>0</v>
      </c>
      <c r="I1518" s="129"/>
    </row>
    <row r="1519" spans="1:9">
      <c r="A1519" s="146">
        <v>159</v>
      </c>
      <c r="B1519" s="130">
        <f>Obv!C54</f>
        <v>43</v>
      </c>
      <c r="C1519" s="130">
        <f>Obv!D54</f>
        <v>0</v>
      </c>
      <c r="D1519" s="130"/>
      <c r="E1519" s="130"/>
      <c r="F1519" s="130"/>
      <c r="G1519" s="128">
        <f t="shared" si="55"/>
        <v>0</v>
      </c>
      <c r="H1519" s="128">
        <f t="shared" si="56"/>
        <v>0</v>
      </c>
      <c r="I1519" s="129"/>
    </row>
    <row r="1520" spans="1:9">
      <c r="A1520" s="146">
        <v>159</v>
      </c>
      <c r="B1520" s="130">
        <f>Obv!C55</f>
        <v>44</v>
      </c>
      <c r="C1520" s="130">
        <f>Obv!D55</f>
        <v>0</v>
      </c>
      <c r="D1520" s="130"/>
      <c r="E1520" s="130"/>
      <c r="F1520" s="130"/>
      <c r="G1520" s="128">
        <f t="shared" si="55"/>
        <v>0</v>
      </c>
      <c r="H1520" s="128">
        <f t="shared" si="56"/>
        <v>0</v>
      </c>
      <c r="I1520" s="129"/>
    </row>
    <row r="1521" spans="1:9">
      <c r="A1521" s="146">
        <v>159</v>
      </c>
      <c r="B1521" s="130">
        <f>Obv!C56</f>
        <v>45</v>
      </c>
      <c r="C1521" s="130">
        <f>Obv!D56</f>
        <v>1135685</v>
      </c>
      <c r="D1521" s="130"/>
      <c r="E1521" s="130"/>
      <c r="F1521" s="130"/>
      <c r="G1521" s="128">
        <f t="shared" si="55"/>
        <v>51105.824999999997</v>
      </c>
      <c r="H1521" s="128">
        <f t="shared" si="56"/>
        <v>0</v>
      </c>
      <c r="I1521" s="129"/>
    </row>
    <row r="1522" spans="1:9">
      <c r="A1522" s="146">
        <v>159</v>
      </c>
      <c r="B1522" s="130">
        <f>Obv!C57</f>
        <v>46</v>
      </c>
      <c r="C1522" s="130">
        <f>Obv!D57</f>
        <v>0</v>
      </c>
      <c r="D1522" s="130"/>
      <c r="E1522" s="130"/>
      <c r="F1522" s="130"/>
      <c r="G1522" s="128">
        <f t="shared" si="55"/>
        <v>0</v>
      </c>
      <c r="H1522" s="128">
        <f t="shared" si="56"/>
        <v>0</v>
      </c>
      <c r="I1522" s="129"/>
    </row>
    <row r="1523" spans="1:9">
      <c r="A1523" s="146">
        <v>159</v>
      </c>
      <c r="B1523" s="130">
        <f>Obv!C58</f>
        <v>47</v>
      </c>
      <c r="C1523" s="130">
        <f>Obv!D58</f>
        <v>0</v>
      </c>
      <c r="D1523" s="130"/>
      <c r="E1523" s="130"/>
      <c r="F1523" s="130"/>
      <c r="G1523" s="128">
        <f t="shared" si="55"/>
        <v>0</v>
      </c>
      <c r="H1523" s="128">
        <f t="shared" si="56"/>
        <v>0</v>
      </c>
      <c r="I1523" s="129"/>
    </row>
    <row r="1524" spans="1:9">
      <c r="A1524" s="146">
        <v>159</v>
      </c>
      <c r="B1524" s="130">
        <f>Obv!C59</f>
        <v>48</v>
      </c>
      <c r="C1524" s="130">
        <f>Obv!D59</f>
        <v>0</v>
      </c>
      <c r="D1524" s="130"/>
      <c r="E1524" s="130"/>
      <c r="F1524" s="130"/>
      <c r="G1524" s="128">
        <f t="shared" si="55"/>
        <v>0</v>
      </c>
      <c r="H1524" s="128">
        <f t="shared" si="56"/>
        <v>0</v>
      </c>
      <c r="I1524" s="129"/>
    </row>
    <row r="1525" spans="1:9">
      <c r="A1525" s="146">
        <v>159</v>
      </c>
      <c r="B1525" s="130">
        <f>Obv!C60</f>
        <v>49</v>
      </c>
      <c r="C1525" s="130">
        <f>Obv!D60</f>
        <v>0</v>
      </c>
      <c r="D1525" s="130"/>
      <c r="E1525" s="130"/>
      <c r="F1525" s="130"/>
      <c r="G1525" s="128">
        <f t="shared" si="55"/>
        <v>0</v>
      </c>
      <c r="H1525" s="128">
        <f t="shared" si="56"/>
        <v>0</v>
      </c>
      <c r="I1525" s="129"/>
    </row>
    <row r="1526" spans="1:9">
      <c r="A1526" s="146">
        <v>159</v>
      </c>
      <c r="B1526" s="130">
        <f>Obv!C61</f>
        <v>50</v>
      </c>
      <c r="C1526" s="130">
        <f>Obv!D61</f>
        <v>0</v>
      </c>
      <c r="D1526" s="130"/>
      <c r="E1526" s="130"/>
      <c r="F1526" s="130"/>
      <c r="G1526" s="128">
        <f t="shared" si="55"/>
        <v>0</v>
      </c>
      <c r="H1526" s="128">
        <f t="shared" si="56"/>
        <v>0</v>
      </c>
      <c r="I1526" s="129"/>
    </row>
    <row r="1527" spans="1:9">
      <c r="A1527" s="146">
        <v>159</v>
      </c>
      <c r="B1527" s="130">
        <f>Obv!C62</f>
        <v>51</v>
      </c>
      <c r="C1527" s="130">
        <f>Obv!D62</f>
        <v>1104248</v>
      </c>
      <c r="D1527" s="130"/>
      <c r="E1527" s="130"/>
      <c r="F1527" s="130"/>
      <c r="G1527" s="128">
        <f t="shared" si="55"/>
        <v>56316.647999999994</v>
      </c>
      <c r="H1527" s="128">
        <f t="shared" si="56"/>
        <v>0</v>
      </c>
      <c r="I1527" s="129"/>
    </row>
    <row r="1528" spans="1:9">
      <c r="A1528" s="146">
        <v>159</v>
      </c>
      <c r="B1528" s="130">
        <f>Obv!C63</f>
        <v>52</v>
      </c>
      <c r="C1528" s="130">
        <f>Obv!D63</f>
        <v>138965</v>
      </c>
      <c r="D1528" s="130"/>
      <c r="E1528" s="130"/>
      <c r="F1528" s="130"/>
      <c r="G1528" s="128">
        <f t="shared" si="55"/>
        <v>7226.1799999999994</v>
      </c>
      <c r="H1528" s="128">
        <f t="shared" si="56"/>
        <v>0</v>
      </c>
      <c r="I1528" s="129"/>
    </row>
    <row r="1529" spans="1:9">
      <c r="A1529" s="146">
        <v>159</v>
      </c>
      <c r="B1529" s="130">
        <f>Obv!C64</f>
        <v>53</v>
      </c>
      <c r="C1529" s="130">
        <f>Obv!D64</f>
        <v>128625</v>
      </c>
      <c r="D1529" s="130"/>
      <c r="E1529" s="130"/>
      <c r="F1529" s="130"/>
      <c r="G1529" s="128">
        <f t="shared" si="55"/>
        <v>6817.125</v>
      </c>
      <c r="H1529" s="128">
        <f t="shared" si="56"/>
        <v>0</v>
      </c>
      <c r="I1529" s="129"/>
    </row>
    <row r="1530" spans="1:9">
      <c r="A1530" s="146">
        <v>159</v>
      </c>
      <c r="B1530" s="130">
        <f>Obv!C65</f>
        <v>54</v>
      </c>
      <c r="C1530" s="130">
        <f>Obv!D65</f>
        <v>13416</v>
      </c>
      <c r="D1530" s="130"/>
      <c r="E1530" s="130"/>
      <c r="F1530" s="130"/>
      <c r="G1530" s="128">
        <f t="shared" si="55"/>
        <v>724.46399999999994</v>
      </c>
      <c r="H1530" s="128">
        <f t="shared" si="56"/>
        <v>0</v>
      </c>
      <c r="I1530" s="129"/>
    </row>
    <row r="1531" spans="1:9">
      <c r="A1531" s="146">
        <v>159</v>
      </c>
      <c r="B1531" s="130">
        <f>Obv!C66</f>
        <v>55</v>
      </c>
      <c r="C1531" s="130">
        <f>Obv!D66</f>
        <v>823242</v>
      </c>
      <c r="D1531" s="130"/>
      <c r="E1531" s="130"/>
      <c r="F1531" s="130"/>
      <c r="G1531" s="128">
        <f t="shared" si="55"/>
        <v>45278.31</v>
      </c>
      <c r="H1531" s="128">
        <f t="shared" si="56"/>
        <v>0</v>
      </c>
      <c r="I1531" s="129"/>
    </row>
    <row r="1532" spans="1:9">
      <c r="A1532" s="146">
        <v>159</v>
      </c>
      <c r="B1532" s="130">
        <f>Obv!C67</f>
        <v>56</v>
      </c>
      <c r="C1532" s="130">
        <f>Obv!D67</f>
        <v>3</v>
      </c>
      <c r="D1532" s="130"/>
      <c r="E1532" s="130"/>
      <c r="F1532" s="130"/>
      <c r="G1532" s="128">
        <f t="shared" si="55"/>
        <v>0.16800000000000001</v>
      </c>
      <c r="H1532" s="128">
        <f t="shared" si="56"/>
        <v>0</v>
      </c>
      <c r="I1532" s="129"/>
    </row>
    <row r="1533" spans="1:9">
      <c r="A1533" s="146">
        <v>159</v>
      </c>
      <c r="B1533" s="130">
        <f>Obv!C68</f>
        <v>57</v>
      </c>
      <c r="C1533" s="130">
        <f>Obv!D68</f>
        <v>3</v>
      </c>
      <c r="D1533" s="130"/>
      <c r="E1533" s="130"/>
      <c r="F1533" s="130"/>
      <c r="G1533" s="128">
        <f t="shared" si="55"/>
        <v>0.17100000000000001</v>
      </c>
      <c r="H1533" s="128">
        <f t="shared" si="56"/>
        <v>0</v>
      </c>
      <c r="I1533" s="129"/>
    </row>
    <row r="1534" spans="1:9">
      <c r="A1534" s="146">
        <v>159</v>
      </c>
      <c r="B1534" s="130">
        <f>Obv!C69</f>
        <v>58</v>
      </c>
      <c r="C1534" s="130">
        <f>Obv!D69</f>
        <v>0</v>
      </c>
      <c r="D1534" s="130"/>
      <c r="E1534" s="130"/>
      <c r="F1534" s="130"/>
      <c r="G1534" s="128">
        <f t="shared" si="55"/>
        <v>0</v>
      </c>
      <c r="H1534" s="128">
        <f t="shared" si="56"/>
        <v>0</v>
      </c>
      <c r="I1534" s="129"/>
    </row>
    <row r="1535" spans="1:9">
      <c r="A1535" s="146">
        <v>159</v>
      </c>
      <c r="B1535" s="130">
        <f>Obv!C70</f>
        <v>59</v>
      </c>
      <c r="C1535" s="130">
        <f>Obv!D70</f>
        <v>0</v>
      </c>
      <c r="D1535" s="130"/>
      <c r="E1535" s="130"/>
      <c r="F1535" s="130"/>
      <c r="G1535" s="128">
        <f t="shared" si="55"/>
        <v>0</v>
      </c>
      <c r="H1535" s="128">
        <f t="shared" si="56"/>
        <v>0</v>
      </c>
      <c r="I1535" s="129"/>
    </row>
    <row r="1536" spans="1:9">
      <c r="A1536" s="146">
        <v>159</v>
      </c>
      <c r="B1536" s="130">
        <f>Obv!C71</f>
        <v>60</v>
      </c>
      <c r="C1536" s="130">
        <f>Obv!D71</f>
        <v>0</v>
      </c>
      <c r="D1536" s="130"/>
      <c r="E1536" s="130"/>
      <c r="F1536" s="130"/>
      <c r="G1536" s="128">
        <f t="shared" si="55"/>
        <v>0</v>
      </c>
      <c r="H1536" s="128">
        <f t="shared" si="56"/>
        <v>0</v>
      </c>
      <c r="I1536" s="129"/>
    </row>
    <row r="1537" spans="1:9">
      <c r="A1537" s="146">
        <v>159</v>
      </c>
      <c r="B1537" s="130">
        <f>Obv!C72</f>
        <v>61</v>
      </c>
      <c r="C1537" s="130">
        <f>Obv!D72</f>
        <v>22353</v>
      </c>
      <c r="D1537" s="130"/>
      <c r="E1537" s="130"/>
      <c r="F1537" s="130"/>
      <c r="G1537" s="128">
        <f t="shared" si="55"/>
        <v>1363.5329999999999</v>
      </c>
      <c r="H1537" s="128">
        <f t="shared" si="56"/>
        <v>0</v>
      </c>
      <c r="I1537" s="129"/>
    </row>
    <row r="1538" spans="1:9">
      <c r="A1538" s="146">
        <v>159</v>
      </c>
      <c r="B1538" s="130">
        <f>Obv!C73</f>
        <v>62</v>
      </c>
      <c r="C1538" s="130">
        <f>Obv!D73</f>
        <v>5593</v>
      </c>
      <c r="D1538" s="130"/>
      <c r="E1538" s="130"/>
      <c r="F1538" s="130"/>
      <c r="G1538" s="128">
        <f t="shared" si="55"/>
        <v>346.76600000000002</v>
      </c>
      <c r="H1538" s="128">
        <f t="shared" si="56"/>
        <v>0</v>
      </c>
      <c r="I1538" s="129"/>
    </row>
    <row r="1539" spans="1:9">
      <c r="A1539" s="146">
        <v>159</v>
      </c>
      <c r="B1539" s="130">
        <f>Obv!C74</f>
        <v>63</v>
      </c>
      <c r="C1539" s="130">
        <f>Obv!D74</f>
        <v>16760</v>
      </c>
      <c r="D1539" s="130"/>
      <c r="E1539" s="130"/>
      <c r="F1539" s="130"/>
      <c r="G1539" s="128">
        <f t="shared" si="55"/>
        <v>1055.8800000000001</v>
      </c>
      <c r="H1539" s="128">
        <f t="shared" si="56"/>
        <v>0</v>
      </c>
      <c r="I1539" s="129"/>
    </row>
    <row r="1540" spans="1:9">
      <c r="A1540" s="146">
        <v>159</v>
      </c>
      <c r="B1540" s="130">
        <f>Obv!C75</f>
        <v>64</v>
      </c>
      <c r="C1540" s="130">
        <f>Obv!D75</f>
        <v>0</v>
      </c>
      <c r="D1540" s="130"/>
      <c r="E1540" s="130"/>
      <c r="F1540" s="130"/>
      <c r="G1540" s="128">
        <f t="shared" si="55"/>
        <v>0</v>
      </c>
      <c r="H1540" s="128">
        <f t="shared" si="56"/>
        <v>0</v>
      </c>
      <c r="I1540" s="129"/>
    </row>
    <row r="1541" spans="1:9">
      <c r="A1541" s="146">
        <v>159</v>
      </c>
      <c r="B1541" s="130">
        <f>Obv!C76</f>
        <v>65</v>
      </c>
      <c r="C1541" s="130">
        <f>Obv!D76</f>
        <v>0</v>
      </c>
      <c r="D1541" s="130"/>
      <c r="E1541" s="130"/>
      <c r="F1541" s="130"/>
      <c r="G1541" s="128">
        <f t="shared" si="55"/>
        <v>0</v>
      </c>
      <c r="H1541" s="128">
        <f t="shared" si="56"/>
        <v>0</v>
      </c>
      <c r="I1541" s="129"/>
    </row>
    <row r="1542" spans="1:9">
      <c r="A1542" s="146">
        <v>159</v>
      </c>
      <c r="B1542" s="130">
        <f>Obv!C77</f>
        <v>66</v>
      </c>
      <c r="C1542" s="130">
        <f>Obv!D77</f>
        <v>0</v>
      </c>
      <c r="D1542" s="130"/>
      <c r="E1542" s="130"/>
      <c r="F1542" s="130"/>
      <c r="G1542" s="128">
        <f t="shared" si="55"/>
        <v>0</v>
      </c>
      <c r="H1542" s="128">
        <f t="shared" si="56"/>
        <v>0</v>
      </c>
      <c r="I1542" s="129"/>
    </row>
    <row r="1543" spans="1:9">
      <c r="A1543" s="146">
        <v>159</v>
      </c>
      <c r="B1543" s="130">
        <f>Obv!C78</f>
        <v>67</v>
      </c>
      <c r="C1543" s="130">
        <f>Obv!D78</f>
        <v>0</v>
      </c>
      <c r="D1543" s="130"/>
      <c r="E1543" s="130"/>
      <c r="F1543" s="130"/>
      <c r="G1543" s="128">
        <f t="shared" si="55"/>
        <v>0</v>
      </c>
      <c r="H1543" s="128">
        <f t="shared" si="56"/>
        <v>0</v>
      </c>
      <c r="I1543" s="129"/>
    </row>
    <row r="1544" spans="1:9">
      <c r="A1544" s="146">
        <v>159</v>
      </c>
      <c r="B1544" s="130">
        <f>Obv!C79</f>
        <v>68</v>
      </c>
      <c r="C1544" s="130">
        <f>Obv!D79</f>
        <v>0</v>
      </c>
      <c r="D1544" s="130"/>
      <c r="E1544" s="130"/>
      <c r="F1544" s="130"/>
      <c r="G1544" s="128">
        <f t="shared" si="55"/>
        <v>0</v>
      </c>
      <c r="H1544" s="128">
        <f t="shared" si="56"/>
        <v>0</v>
      </c>
      <c r="I1544" s="129"/>
    </row>
    <row r="1545" spans="1:9">
      <c r="A1545" s="146">
        <v>159</v>
      </c>
      <c r="B1545" s="130">
        <f>Obv!C80</f>
        <v>69</v>
      </c>
      <c r="C1545" s="130">
        <f>Obv!D80</f>
        <v>0</v>
      </c>
      <c r="D1545" s="130"/>
      <c r="E1545" s="130"/>
      <c r="F1545" s="130"/>
      <c r="G1545" s="128">
        <f t="shared" ref="G1545:G1558" si="57">B1545/1000*C1545</f>
        <v>0</v>
      </c>
      <c r="H1545" s="128">
        <f t="shared" ref="H1545:H1558" si="58">ABS(C1545-ROUND(C1545,0))</f>
        <v>0</v>
      </c>
      <c r="I1545" s="129"/>
    </row>
    <row r="1546" spans="1:9">
      <c r="A1546" s="146">
        <v>159</v>
      </c>
      <c r="B1546" s="130">
        <f>Obv!C81</f>
        <v>70</v>
      </c>
      <c r="C1546" s="130">
        <f>Obv!D81</f>
        <v>0</v>
      </c>
      <c r="D1546" s="130"/>
      <c r="E1546" s="130"/>
      <c r="F1546" s="130"/>
      <c r="G1546" s="128">
        <f t="shared" si="57"/>
        <v>0</v>
      </c>
      <c r="H1546" s="128">
        <f t="shared" si="58"/>
        <v>0</v>
      </c>
      <c r="I1546" s="129"/>
    </row>
    <row r="1547" spans="1:9">
      <c r="A1547" s="146">
        <v>159</v>
      </c>
      <c r="B1547" s="130">
        <f>Obv!C82</f>
        <v>71</v>
      </c>
      <c r="C1547" s="130">
        <f>Obv!D82</f>
        <v>2151</v>
      </c>
      <c r="D1547" s="130"/>
      <c r="E1547" s="130"/>
      <c r="F1547" s="130"/>
      <c r="G1547" s="128">
        <f t="shared" si="57"/>
        <v>152.72099999999998</v>
      </c>
      <c r="H1547" s="128">
        <f t="shared" si="58"/>
        <v>0</v>
      </c>
      <c r="I1547" s="129"/>
    </row>
    <row r="1548" spans="1:9">
      <c r="A1548" s="146">
        <v>159</v>
      </c>
      <c r="B1548" s="130">
        <f>Obv!C83</f>
        <v>72</v>
      </c>
      <c r="C1548" s="130">
        <f>Obv!D83</f>
        <v>2151</v>
      </c>
      <c r="D1548" s="130"/>
      <c r="E1548" s="130"/>
      <c r="F1548" s="130"/>
      <c r="G1548" s="128">
        <f t="shared" si="57"/>
        <v>154.87199999999999</v>
      </c>
      <c r="H1548" s="128">
        <f t="shared" si="58"/>
        <v>0</v>
      </c>
      <c r="I1548" s="129"/>
    </row>
    <row r="1549" spans="1:9">
      <c r="A1549" s="146">
        <v>159</v>
      </c>
      <c r="B1549" s="130">
        <f>Obv!C84</f>
        <v>73</v>
      </c>
      <c r="C1549" s="130">
        <f>Obv!D84</f>
        <v>0</v>
      </c>
      <c r="D1549" s="130"/>
      <c r="E1549" s="130"/>
      <c r="F1549" s="130"/>
      <c r="G1549" s="128">
        <f t="shared" si="57"/>
        <v>0</v>
      </c>
      <c r="H1549" s="128">
        <f t="shared" si="58"/>
        <v>0</v>
      </c>
      <c r="I1549" s="129"/>
    </row>
    <row r="1550" spans="1:9">
      <c r="A1550" s="146">
        <v>159</v>
      </c>
      <c r="B1550" s="130">
        <f>Obv!C85</f>
        <v>74</v>
      </c>
      <c r="C1550" s="130">
        <f>Obv!D85</f>
        <v>0</v>
      </c>
      <c r="D1550" s="130"/>
      <c r="E1550" s="130"/>
      <c r="F1550" s="130"/>
      <c r="G1550" s="128">
        <f t="shared" si="57"/>
        <v>0</v>
      </c>
      <c r="H1550" s="128">
        <f t="shared" si="58"/>
        <v>0</v>
      </c>
      <c r="I1550" s="129"/>
    </row>
    <row r="1551" spans="1:9">
      <c r="A1551" s="146">
        <v>159</v>
      </c>
      <c r="B1551" s="130">
        <f>Obv!C86</f>
        <v>75</v>
      </c>
      <c r="C1551" s="130">
        <f>Obv!D86</f>
        <v>0</v>
      </c>
      <c r="D1551" s="130"/>
      <c r="E1551" s="130"/>
      <c r="F1551" s="130"/>
      <c r="G1551" s="128">
        <f t="shared" si="57"/>
        <v>0</v>
      </c>
      <c r="H1551" s="128">
        <f t="shared" si="58"/>
        <v>0</v>
      </c>
      <c r="I1551" s="129"/>
    </row>
    <row r="1552" spans="1:9">
      <c r="A1552" s="146">
        <v>159</v>
      </c>
      <c r="B1552" s="130">
        <f>Obv!C87</f>
        <v>76</v>
      </c>
      <c r="C1552" s="130">
        <f>Obv!D87</f>
        <v>3620</v>
      </c>
      <c r="D1552" s="130"/>
      <c r="E1552" s="130"/>
      <c r="F1552" s="130"/>
      <c r="G1552" s="128">
        <f t="shared" si="57"/>
        <v>275.12</v>
      </c>
      <c r="H1552" s="128">
        <f t="shared" si="58"/>
        <v>0</v>
      </c>
      <c r="I1552" s="129"/>
    </row>
    <row r="1553" spans="1:9">
      <c r="A1553" s="146">
        <v>159</v>
      </c>
      <c r="B1553" s="130">
        <f>Obv!C88</f>
        <v>77</v>
      </c>
      <c r="C1553" s="130">
        <f>Obv!D88</f>
        <v>3620</v>
      </c>
      <c r="D1553" s="130"/>
      <c r="E1553" s="130"/>
      <c r="F1553" s="130"/>
      <c r="G1553" s="128">
        <f t="shared" si="57"/>
        <v>278.74</v>
      </c>
      <c r="H1553" s="128">
        <f t="shared" si="58"/>
        <v>0</v>
      </c>
      <c r="I1553" s="129"/>
    </row>
    <row r="1554" spans="1:9">
      <c r="A1554" s="146">
        <v>159</v>
      </c>
      <c r="B1554" s="130">
        <f>Obv!C89</f>
        <v>78</v>
      </c>
      <c r="C1554" s="130">
        <f>Obv!D89</f>
        <v>0</v>
      </c>
      <c r="D1554" s="130"/>
      <c r="E1554" s="130"/>
      <c r="F1554" s="130"/>
      <c r="G1554" s="128">
        <f t="shared" si="57"/>
        <v>0</v>
      </c>
      <c r="H1554" s="128">
        <f t="shared" si="58"/>
        <v>0</v>
      </c>
      <c r="I1554" s="129"/>
    </row>
    <row r="1555" spans="1:9">
      <c r="A1555" s="146">
        <v>159</v>
      </c>
      <c r="B1555" s="130">
        <f>Obv!C90</f>
        <v>79</v>
      </c>
      <c r="C1555" s="130">
        <f>Obv!D90</f>
        <v>0</v>
      </c>
      <c r="D1555" s="130"/>
      <c r="E1555" s="130"/>
      <c r="F1555" s="130"/>
      <c r="G1555" s="128">
        <f t="shared" si="57"/>
        <v>0</v>
      </c>
      <c r="H1555" s="128">
        <f t="shared" si="58"/>
        <v>0</v>
      </c>
      <c r="I1555" s="129"/>
    </row>
    <row r="1556" spans="1:9">
      <c r="A1556" s="146">
        <v>159</v>
      </c>
      <c r="B1556" s="130">
        <f>Obv!C91</f>
        <v>80</v>
      </c>
      <c r="C1556" s="130">
        <f>Obv!D91</f>
        <v>0</v>
      </c>
      <c r="D1556" s="130"/>
      <c r="E1556" s="130"/>
      <c r="F1556" s="130"/>
      <c r="G1556" s="128">
        <f t="shared" si="57"/>
        <v>0</v>
      </c>
      <c r="H1556" s="128">
        <f t="shared" si="58"/>
        <v>0</v>
      </c>
      <c r="I1556" s="129"/>
    </row>
    <row r="1557" spans="1:9">
      <c r="A1557" s="146">
        <v>159</v>
      </c>
      <c r="B1557" s="130">
        <f>Obv!C92</f>
        <v>81</v>
      </c>
      <c r="C1557" s="130">
        <f>Obv!D92</f>
        <v>3310</v>
      </c>
      <c r="D1557" s="130"/>
      <c r="E1557" s="130"/>
      <c r="F1557" s="130"/>
      <c r="G1557" s="128">
        <f t="shared" si="57"/>
        <v>268.11</v>
      </c>
      <c r="H1557" s="128">
        <f t="shared" si="58"/>
        <v>0</v>
      </c>
      <c r="I1557" s="129"/>
    </row>
    <row r="1558" spans="1:9">
      <c r="A1558" s="146">
        <v>159</v>
      </c>
      <c r="B1558" s="130">
        <f>Obv!C93</f>
        <v>82</v>
      </c>
      <c r="C1558" s="130">
        <f>Obv!D93</f>
        <v>3310</v>
      </c>
      <c r="D1558" s="130"/>
      <c r="E1558" s="130"/>
      <c r="F1558" s="130"/>
      <c r="G1558" s="128">
        <f t="shared" si="57"/>
        <v>271.42</v>
      </c>
      <c r="H1558" s="128">
        <f t="shared" si="58"/>
        <v>0</v>
      </c>
      <c r="I1558" s="129"/>
    </row>
    <row r="1559" spans="1:9">
      <c r="A1559" s="146">
        <v>159</v>
      </c>
      <c r="B1559" s="130">
        <f>Obv!C94</f>
        <v>83</v>
      </c>
      <c r="C1559" s="130">
        <f>Obv!D94</f>
        <v>0</v>
      </c>
      <c r="D1559" s="130"/>
      <c r="E1559" s="130"/>
      <c r="F1559" s="130"/>
      <c r="G1559" s="128">
        <f>B1559/1000*C1559</f>
        <v>0</v>
      </c>
      <c r="H1559" s="128">
        <f>ABS(C1559-ROUND(C1559,0))</f>
        <v>0</v>
      </c>
      <c r="I1559" s="129"/>
    </row>
    <row r="1560" spans="1:9">
      <c r="A1560" s="146">
        <v>159</v>
      </c>
      <c r="B1560" s="130">
        <f>Obv!C95</f>
        <v>84</v>
      </c>
      <c r="C1560" s="130">
        <f>Obv!D95</f>
        <v>0</v>
      </c>
      <c r="D1560" s="130"/>
      <c r="E1560" s="130"/>
      <c r="F1560" s="130"/>
      <c r="G1560" s="128">
        <f>B1560/1000*C1560</f>
        <v>0</v>
      </c>
      <c r="H1560" s="128">
        <f>ABS(C1560-ROUND(C1560,0))</f>
        <v>0</v>
      </c>
      <c r="I1560" s="129"/>
    </row>
    <row r="1561" spans="1:9">
      <c r="A1561" s="146">
        <v>159</v>
      </c>
      <c r="B1561" s="130">
        <f>Obv!C96</f>
        <v>85</v>
      </c>
      <c r="C1561" s="130">
        <f>Obv!D96</f>
        <v>0</v>
      </c>
      <c r="D1561" s="130"/>
      <c r="E1561" s="130"/>
      <c r="F1561" s="130"/>
      <c r="G1561" s="128">
        <f t="shared" ref="G1561:G1568" si="59">B1561/1000*C1561</f>
        <v>0</v>
      </c>
      <c r="H1561" s="128">
        <f t="shared" ref="H1561:H1568" si="60">ABS(C1561-ROUND(C1561,0))</f>
        <v>0</v>
      </c>
      <c r="I1561" s="129"/>
    </row>
    <row r="1562" spans="1:9">
      <c r="A1562" s="146">
        <v>159</v>
      </c>
      <c r="B1562" s="130">
        <f>Obv!C97</f>
        <v>86</v>
      </c>
      <c r="C1562" s="130">
        <f>Obv!D97</f>
        <v>701772</v>
      </c>
      <c r="D1562" s="130"/>
      <c r="E1562" s="130"/>
      <c r="F1562" s="130"/>
      <c r="G1562" s="128">
        <f t="shared" si="59"/>
        <v>60352.391999999993</v>
      </c>
      <c r="H1562" s="128">
        <f t="shared" si="60"/>
        <v>0</v>
      </c>
      <c r="I1562" s="129"/>
    </row>
    <row r="1563" spans="1:9">
      <c r="A1563" s="146">
        <v>159</v>
      </c>
      <c r="B1563" s="130">
        <f>Obv!C98</f>
        <v>87</v>
      </c>
      <c r="C1563" s="130">
        <f>Obv!D98</f>
        <v>35873</v>
      </c>
      <c r="D1563" s="130"/>
      <c r="E1563" s="130"/>
      <c r="F1563" s="130"/>
      <c r="G1563" s="128">
        <f t="shared" si="59"/>
        <v>3120.9509999999996</v>
      </c>
      <c r="H1563" s="128">
        <f t="shared" si="60"/>
        <v>0</v>
      </c>
      <c r="I1563" s="129"/>
    </row>
    <row r="1564" spans="1:9">
      <c r="A1564" s="146">
        <v>159</v>
      </c>
      <c r="B1564" s="130">
        <f>Obv!C99</f>
        <v>88</v>
      </c>
      <c r="C1564" s="130">
        <f>Obv!D99</f>
        <v>105927</v>
      </c>
      <c r="D1564" s="130"/>
      <c r="E1564" s="130"/>
      <c r="F1564" s="130"/>
      <c r="G1564" s="128">
        <f t="shared" si="59"/>
        <v>9321.5759999999991</v>
      </c>
      <c r="H1564" s="128">
        <f t="shared" si="60"/>
        <v>0</v>
      </c>
      <c r="I1564" s="129"/>
    </row>
    <row r="1565" spans="1:9">
      <c r="A1565" s="146">
        <v>159</v>
      </c>
      <c r="B1565" s="130">
        <f>Obv!C100</f>
        <v>89</v>
      </c>
      <c r="C1565" s="130">
        <f>Obv!D100</f>
        <v>0</v>
      </c>
      <c r="D1565" s="130"/>
      <c r="E1565" s="130"/>
      <c r="F1565" s="130"/>
      <c r="G1565" s="128">
        <f t="shared" si="59"/>
        <v>0</v>
      </c>
      <c r="H1565" s="128">
        <f t="shared" si="60"/>
        <v>0</v>
      </c>
      <c r="I1565" s="129"/>
    </row>
    <row r="1566" spans="1:9">
      <c r="A1566" s="146">
        <v>159</v>
      </c>
      <c r="B1566" s="130">
        <f>Obv!C101</f>
        <v>90</v>
      </c>
      <c r="C1566" s="130">
        <f>Obv!D101</f>
        <v>559972</v>
      </c>
      <c r="D1566" s="130"/>
      <c r="E1566" s="130"/>
      <c r="F1566" s="130"/>
      <c r="G1566" s="128">
        <f t="shared" si="59"/>
        <v>50397.479999999996</v>
      </c>
      <c r="H1566" s="128">
        <f t="shared" si="60"/>
        <v>0</v>
      </c>
      <c r="I1566" s="129"/>
    </row>
    <row r="1567" spans="1:9">
      <c r="A1567" s="146">
        <v>159</v>
      </c>
      <c r="B1567" s="130">
        <f>Obv!C102</f>
        <v>91</v>
      </c>
      <c r="C1567" s="130">
        <f>Obv!D102</f>
        <v>499795</v>
      </c>
      <c r="D1567" s="130"/>
      <c r="E1567" s="130"/>
      <c r="F1567" s="130"/>
      <c r="G1567" s="128">
        <f t="shared" si="59"/>
        <v>45481.345000000001</v>
      </c>
      <c r="H1567" s="128">
        <f t="shared" si="60"/>
        <v>0</v>
      </c>
      <c r="I1567" s="129"/>
    </row>
    <row r="1568" spans="1:9">
      <c r="A1568" s="146">
        <v>159</v>
      </c>
      <c r="B1568" s="130">
        <f>Obv!C103</f>
        <v>92</v>
      </c>
      <c r="C1568" s="130">
        <f>Obv!D103</f>
        <v>0</v>
      </c>
      <c r="D1568" s="130"/>
      <c r="E1568" s="130"/>
      <c r="F1568" s="130"/>
      <c r="G1568" s="128">
        <f t="shared" si="59"/>
        <v>0</v>
      </c>
      <c r="H1568" s="128">
        <f t="shared" si="60"/>
        <v>0</v>
      </c>
      <c r="I1568" s="129"/>
    </row>
    <row r="1569" spans="1:9">
      <c r="A1569" s="146">
        <v>159</v>
      </c>
      <c r="B1569" s="130">
        <f>Obv!C104</f>
        <v>93</v>
      </c>
      <c r="C1569" s="130">
        <f>Obv!D104</f>
        <v>0</v>
      </c>
      <c r="D1569" s="130"/>
      <c r="E1569" s="130"/>
      <c r="F1569" s="130"/>
      <c r="G1569" s="128">
        <f t="shared" ref="G1569:G1577" si="61">B1569/1000*C1569</f>
        <v>0</v>
      </c>
      <c r="H1569" s="128">
        <f t="shared" ref="H1569:H1577" si="62">ABS(C1569-ROUND(C1569,0))</f>
        <v>0</v>
      </c>
      <c r="I1569" s="129"/>
    </row>
    <row r="1570" spans="1:9">
      <c r="A1570" s="146">
        <v>159</v>
      </c>
      <c r="B1570" s="130">
        <f>Obv!C105</f>
        <v>94</v>
      </c>
      <c r="C1570" s="130">
        <f>Obv!D105</f>
        <v>0</v>
      </c>
      <c r="D1570" s="130"/>
      <c r="E1570" s="130"/>
      <c r="F1570" s="130"/>
      <c r="G1570" s="128">
        <f t="shared" si="61"/>
        <v>0</v>
      </c>
      <c r="H1570" s="128">
        <f t="shared" si="62"/>
        <v>0</v>
      </c>
      <c r="I1570" s="129"/>
    </row>
    <row r="1571" spans="1:9">
      <c r="A1571" s="146">
        <v>159</v>
      </c>
      <c r="B1571" s="130">
        <f>Obv!C106</f>
        <v>95</v>
      </c>
      <c r="C1571" s="130">
        <f>Obv!D106</f>
        <v>499795</v>
      </c>
      <c r="D1571" s="130"/>
      <c r="E1571" s="130"/>
      <c r="F1571" s="130"/>
      <c r="G1571" s="128">
        <f t="shared" si="61"/>
        <v>47480.525000000001</v>
      </c>
      <c r="H1571" s="128">
        <f t="shared" si="62"/>
        <v>0</v>
      </c>
      <c r="I1571" s="129"/>
    </row>
    <row r="1572" spans="1:9">
      <c r="A1572" s="146">
        <v>159</v>
      </c>
      <c r="B1572" s="130">
        <f>Obv!C107</f>
        <v>96</v>
      </c>
      <c r="C1572" s="130">
        <f>Obv!D107</f>
        <v>0</v>
      </c>
      <c r="D1572" s="130"/>
      <c r="E1572" s="130"/>
      <c r="F1572" s="130"/>
      <c r="G1572" s="128">
        <f t="shared" si="61"/>
        <v>0</v>
      </c>
      <c r="H1572" s="128">
        <f t="shared" si="62"/>
        <v>0</v>
      </c>
      <c r="I1572" s="129"/>
    </row>
    <row r="1573" spans="1:9">
      <c r="A1573" s="146">
        <v>159</v>
      </c>
      <c r="B1573" s="130">
        <f>Obv!C108</f>
        <v>97</v>
      </c>
      <c r="C1573" s="130">
        <f>Obv!D108</f>
        <v>0</v>
      </c>
      <c r="D1573" s="130"/>
      <c r="E1573" s="130"/>
      <c r="F1573" s="130"/>
      <c r="G1573" s="128">
        <f t="shared" si="61"/>
        <v>0</v>
      </c>
      <c r="H1573" s="128">
        <f t="shared" si="62"/>
        <v>0</v>
      </c>
      <c r="I1573" s="129"/>
    </row>
    <row r="1574" spans="1:9">
      <c r="A1574" s="146">
        <v>159</v>
      </c>
      <c r="B1574" s="130">
        <f>Obv!C109</f>
        <v>98</v>
      </c>
      <c r="C1574" s="130">
        <f>Obv!D109</f>
        <v>0</v>
      </c>
      <c r="D1574" s="130"/>
      <c r="E1574" s="130"/>
      <c r="F1574" s="130"/>
      <c r="G1574" s="128">
        <f t="shared" si="61"/>
        <v>0</v>
      </c>
      <c r="H1574" s="128">
        <f t="shared" si="62"/>
        <v>0</v>
      </c>
      <c r="I1574" s="129"/>
    </row>
    <row r="1575" spans="1:9">
      <c r="A1575" s="146">
        <v>159</v>
      </c>
      <c r="B1575" s="130">
        <f>Obv!C110</f>
        <v>99</v>
      </c>
      <c r="C1575" s="130">
        <f>Obv!D110</f>
        <v>0</v>
      </c>
      <c r="D1575" s="130"/>
      <c r="E1575" s="130"/>
      <c r="F1575" s="130"/>
      <c r="G1575" s="128">
        <f t="shared" si="61"/>
        <v>0</v>
      </c>
      <c r="H1575" s="128">
        <f t="shared" si="62"/>
        <v>0</v>
      </c>
      <c r="I1575" s="129"/>
    </row>
    <row r="1576" spans="1:9">
      <c r="A1576" s="146">
        <v>159</v>
      </c>
      <c r="B1576" s="130">
        <f>Obv!C111</f>
        <v>100</v>
      </c>
      <c r="C1576" s="130">
        <f>Obv!D111</f>
        <v>0</v>
      </c>
      <c r="D1576" s="130"/>
      <c r="E1576" s="130"/>
      <c r="F1576" s="130"/>
      <c r="G1576" s="128">
        <f t="shared" si="61"/>
        <v>0</v>
      </c>
      <c r="H1576" s="128">
        <f t="shared" si="62"/>
        <v>0</v>
      </c>
      <c r="I1576" s="129"/>
    </row>
    <row r="1577" spans="1:9">
      <c r="A1577" s="147">
        <v>159</v>
      </c>
      <c r="B1577" s="144">
        <f>Obv!C112</f>
        <v>101</v>
      </c>
      <c r="C1577" s="144">
        <f>Obv!D112</f>
        <v>0</v>
      </c>
      <c r="D1577" s="144"/>
      <c r="E1577" s="144"/>
      <c r="F1577" s="144"/>
      <c r="G1577" s="141">
        <f t="shared" si="61"/>
        <v>0</v>
      </c>
      <c r="H1577" s="141">
        <f t="shared" si="62"/>
        <v>0</v>
      </c>
      <c r="I1577" s="142"/>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List10">
    <pageSetUpPr fitToPage="1"/>
  </sheetPr>
  <dimension ref="A1:I885"/>
  <sheetViews>
    <sheetView showGridLines="0" showRowColHeaders="0" workbookViewId="0">
      <pane ySplit="1" topLeftCell="A2" activePane="bottomLeft" state="frozen"/>
      <selection activeCell="A22" sqref="A22"/>
      <selection pane="bottomLeft" sqref="A1:H1"/>
    </sheetView>
  </sheetViews>
  <sheetFormatPr defaultColWidth="0" defaultRowHeight="12.75" zeroHeight="1"/>
  <cols>
    <col min="1" max="1" width="8.7109375" style="58" customWidth="1"/>
    <col min="2" max="2" width="25.7109375" style="58" customWidth="1"/>
    <col min="3" max="3" width="3.7109375" style="58" customWidth="1"/>
    <col min="4" max="4" width="8.7109375" style="58" customWidth="1"/>
    <col min="5" max="5" width="25.7109375" style="58" customWidth="1"/>
    <col min="6" max="6" width="3.7109375" style="58" customWidth="1"/>
    <col min="7" max="7" width="8.7109375" style="58" customWidth="1"/>
    <col min="8" max="8" width="25.7109375" style="58" customWidth="1"/>
    <col min="9" max="9" width="0.85546875" style="58" customWidth="1"/>
    <col min="10" max="16384" width="9.140625" style="58" hidden="1"/>
  </cols>
  <sheetData>
    <row r="1" spans="1:8" ht="20.100000000000001" customHeight="1">
      <c r="A1" s="525" t="s">
        <v>224</v>
      </c>
      <c r="B1" s="525"/>
      <c r="C1" s="525"/>
      <c r="D1" s="525"/>
      <c r="E1" s="525"/>
      <c r="F1" s="525"/>
      <c r="G1" s="525"/>
      <c r="H1" s="525"/>
    </row>
    <row r="2" spans="1:8" ht="45" customHeight="1">
      <c r="A2" s="498" t="s">
        <v>1549</v>
      </c>
      <c r="B2" s="499"/>
      <c r="C2" s="499"/>
      <c r="D2" s="499"/>
      <c r="E2" s="499"/>
      <c r="F2" s="499"/>
      <c r="G2" s="499"/>
      <c r="H2" s="500"/>
    </row>
    <row r="3" spans="1:8" ht="20.25" customHeight="1">
      <c r="A3" s="503" t="s">
        <v>2466</v>
      </c>
      <c r="B3" s="504"/>
      <c r="C3" s="505"/>
      <c r="D3" s="506" t="s">
        <v>1948</v>
      </c>
      <c r="E3" s="507"/>
      <c r="F3" s="508"/>
      <c r="G3" s="509" t="s">
        <v>1949</v>
      </c>
      <c r="H3" s="510"/>
    </row>
    <row r="4" spans="1:8" s="59" customFormat="1" ht="38.25" customHeight="1">
      <c r="A4" s="501" t="s">
        <v>2719</v>
      </c>
      <c r="B4" s="501"/>
      <c r="C4" s="501"/>
      <c r="D4" s="501"/>
      <c r="E4" s="501"/>
      <c r="F4" s="501"/>
      <c r="G4" s="501"/>
      <c r="H4" s="502"/>
    </row>
    <row r="5" spans="1:8" ht="26.1" customHeight="1">
      <c r="A5" s="56" t="s">
        <v>52</v>
      </c>
      <c r="B5" s="57" t="s">
        <v>2720</v>
      </c>
      <c r="D5" s="56" t="s">
        <v>52</v>
      </c>
      <c r="E5" s="57" t="s">
        <v>2720</v>
      </c>
      <c r="G5" s="56" t="s">
        <v>52</v>
      </c>
      <c r="H5" s="57" t="s">
        <v>2720</v>
      </c>
    </row>
    <row r="6" spans="1:8" ht="14.1" customHeight="1">
      <c r="A6" s="60">
        <v>1</v>
      </c>
      <c r="B6" s="61" t="s">
        <v>2721</v>
      </c>
      <c r="D6" s="60">
        <v>185</v>
      </c>
      <c r="E6" s="61" t="s">
        <v>2722</v>
      </c>
      <c r="G6" s="60">
        <v>88</v>
      </c>
      <c r="H6" s="61" t="s">
        <v>2723</v>
      </c>
    </row>
    <row r="7" spans="1:8" ht="14.1" customHeight="1">
      <c r="A7" s="62">
        <v>2</v>
      </c>
      <c r="B7" s="63" t="s">
        <v>2724</v>
      </c>
      <c r="D7" s="62">
        <v>186</v>
      </c>
      <c r="E7" s="63" t="s">
        <v>2725</v>
      </c>
      <c r="G7" s="62">
        <v>298</v>
      </c>
      <c r="H7" s="63" t="s">
        <v>2726</v>
      </c>
    </row>
    <row r="8" spans="1:8" ht="14.1" customHeight="1">
      <c r="A8" s="62">
        <v>3</v>
      </c>
      <c r="B8" s="63" t="s">
        <v>2727</v>
      </c>
      <c r="D8" s="62">
        <v>187</v>
      </c>
      <c r="E8" s="63" t="s">
        <v>1834</v>
      </c>
      <c r="G8" s="62">
        <v>358</v>
      </c>
      <c r="H8" s="63" t="s">
        <v>1835</v>
      </c>
    </row>
    <row r="9" spans="1:8" ht="14.1" customHeight="1">
      <c r="A9" s="62">
        <v>4</v>
      </c>
      <c r="B9" s="63" t="s">
        <v>1836</v>
      </c>
      <c r="D9" s="62">
        <v>189</v>
      </c>
      <c r="E9" s="63" t="s">
        <v>1837</v>
      </c>
      <c r="G9" s="62">
        <v>359</v>
      </c>
      <c r="H9" s="63" t="s">
        <v>1838</v>
      </c>
    </row>
    <row r="10" spans="1:8" ht="14.1" customHeight="1">
      <c r="A10" s="62">
        <v>5</v>
      </c>
      <c r="B10" s="63" t="s">
        <v>1839</v>
      </c>
      <c r="D10" s="62">
        <v>190</v>
      </c>
      <c r="E10" s="63" t="s">
        <v>1840</v>
      </c>
      <c r="G10" s="62">
        <v>360</v>
      </c>
      <c r="H10" s="63" t="s">
        <v>1841</v>
      </c>
    </row>
    <row r="11" spans="1:8" ht="14.1" customHeight="1">
      <c r="A11" s="62">
        <v>6</v>
      </c>
      <c r="B11" s="63" t="s">
        <v>1842</v>
      </c>
      <c r="D11" s="62">
        <v>192</v>
      </c>
      <c r="E11" s="63" t="s">
        <v>1843</v>
      </c>
      <c r="G11" s="62">
        <v>361</v>
      </c>
      <c r="H11" s="63" t="s">
        <v>1844</v>
      </c>
    </row>
    <row r="12" spans="1:8" ht="14.1" customHeight="1">
      <c r="A12" s="62">
        <v>7</v>
      </c>
      <c r="B12" s="63" t="s">
        <v>1845</v>
      </c>
      <c r="D12" s="62">
        <v>193</v>
      </c>
      <c r="E12" s="63" t="s">
        <v>1846</v>
      </c>
      <c r="G12" s="62">
        <v>362</v>
      </c>
      <c r="H12" s="63" t="s">
        <v>1847</v>
      </c>
    </row>
    <row r="13" spans="1:8" ht="14.1" customHeight="1">
      <c r="A13" s="62">
        <v>8</v>
      </c>
      <c r="B13" s="63" t="s">
        <v>1848</v>
      </c>
      <c r="D13" s="62">
        <v>194</v>
      </c>
      <c r="E13" s="63" t="s">
        <v>1849</v>
      </c>
      <c r="G13" s="62">
        <v>363</v>
      </c>
      <c r="H13" s="63" t="s">
        <v>1850</v>
      </c>
    </row>
    <row r="14" spans="1:8" ht="14.1" customHeight="1">
      <c r="A14" s="62">
        <v>9</v>
      </c>
      <c r="B14" s="63" t="s">
        <v>1851</v>
      </c>
      <c r="D14" s="62">
        <v>195</v>
      </c>
      <c r="E14" s="63" t="s">
        <v>1852</v>
      </c>
      <c r="G14" s="62">
        <v>364</v>
      </c>
      <c r="H14" s="63" t="s">
        <v>1862</v>
      </c>
    </row>
    <row r="15" spans="1:8" ht="14.1" customHeight="1">
      <c r="A15" s="62">
        <v>10</v>
      </c>
      <c r="B15" s="63" t="s">
        <v>1863</v>
      </c>
      <c r="D15" s="62">
        <v>196</v>
      </c>
      <c r="E15" s="63" t="s">
        <v>1864</v>
      </c>
      <c r="G15" s="62">
        <v>536</v>
      </c>
      <c r="H15" s="63" t="s">
        <v>1865</v>
      </c>
    </row>
    <row r="16" spans="1:8" ht="14.1" customHeight="1">
      <c r="A16" s="62">
        <v>11</v>
      </c>
      <c r="B16" s="63" t="s">
        <v>1866</v>
      </c>
      <c r="D16" s="62">
        <v>622</v>
      </c>
      <c r="E16" s="63" t="s">
        <v>1867</v>
      </c>
      <c r="G16" s="62">
        <v>365</v>
      </c>
      <c r="H16" s="63" t="s">
        <v>1868</v>
      </c>
    </row>
    <row r="17" spans="1:8" ht="14.1" customHeight="1">
      <c r="A17" s="62">
        <v>550</v>
      </c>
      <c r="B17" s="63" t="s">
        <v>1869</v>
      </c>
      <c r="D17" s="62">
        <v>197</v>
      </c>
      <c r="E17" s="63" t="s">
        <v>1870</v>
      </c>
      <c r="G17" s="62">
        <v>366</v>
      </c>
      <c r="H17" s="63" t="s">
        <v>1871</v>
      </c>
    </row>
    <row r="18" spans="1:8" ht="14.1" customHeight="1">
      <c r="A18" s="62">
        <v>12</v>
      </c>
      <c r="B18" s="63" t="s">
        <v>1872</v>
      </c>
      <c r="D18" s="62">
        <v>198</v>
      </c>
      <c r="E18" s="63" t="s">
        <v>1873</v>
      </c>
      <c r="G18" s="62">
        <v>368</v>
      </c>
      <c r="H18" s="63" t="s">
        <v>1874</v>
      </c>
    </row>
    <row r="19" spans="1:8" ht="14.1" customHeight="1">
      <c r="A19" s="62">
        <v>13</v>
      </c>
      <c r="B19" s="63" t="s">
        <v>1875</v>
      </c>
      <c r="D19" s="62">
        <v>199</v>
      </c>
      <c r="E19" s="63" t="s">
        <v>1876</v>
      </c>
      <c r="G19" s="62">
        <v>369</v>
      </c>
      <c r="H19" s="63" t="s">
        <v>1877</v>
      </c>
    </row>
    <row r="20" spans="1:8" ht="14.1" customHeight="1">
      <c r="A20" s="62">
        <v>15</v>
      </c>
      <c r="B20" s="63" t="s">
        <v>1878</v>
      </c>
      <c r="D20" s="62">
        <v>200</v>
      </c>
      <c r="E20" s="63" t="s">
        <v>1879</v>
      </c>
      <c r="G20" s="62">
        <v>371</v>
      </c>
      <c r="H20" s="63" t="s">
        <v>1880</v>
      </c>
    </row>
    <row r="21" spans="1:8" ht="14.1" customHeight="1">
      <c r="A21" s="62">
        <v>16</v>
      </c>
      <c r="B21" s="63" t="s">
        <v>1881</v>
      </c>
      <c r="D21" s="62">
        <v>201</v>
      </c>
      <c r="E21" s="63" t="s">
        <v>975</v>
      </c>
      <c r="G21" s="62">
        <v>372</v>
      </c>
      <c r="H21" s="63" t="s">
        <v>976</v>
      </c>
    </row>
    <row r="22" spans="1:8" ht="14.1" customHeight="1">
      <c r="A22" s="62">
        <v>17</v>
      </c>
      <c r="B22" s="63" t="s">
        <v>977</v>
      </c>
      <c r="D22" s="62">
        <v>202</v>
      </c>
      <c r="E22" s="63" t="s">
        <v>978</v>
      </c>
      <c r="G22" s="62">
        <v>556</v>
      </c>
      <c r="H22" s="63" t="s">
        <v>979</v>
      </c>
    </row>
    <row r="23" spans="1:8" ht="14.1" customHeight="1">
      <c r="A23" s="62">
        <v>18</v>
      </c>
      <c r="B23" s="63" t="s">
        <v>980</v>
      </c>
      <c r="D23" s="62">
        <v>203</v>
      </c>
      <c r="E23" s="63" t="s">
        <v>981</v>
      </c>
      <c r="G23" s="62">
        <v>373</v>
      </c>
      <c r="H23" s="63" t="s">
        <v>982</v>
      </c>
    </row>
    <row r="24" spans="1:8" ht="14.1" customHeight="1">
      <c r="A24" s="62">
        <v>19</v>
      </c>
      <c r="B24" s="63" t="s">
        <v>983</v>
      </c>
      <c r="D24" s="62">
        <v>204</v>
      </c>
      <c r="E24" s="63" t="s">
        <v>984</v>
      </c>
      <c r="G24" s="62">
        <v>582</v>
      </c>
      <c r="H24" s="63" t="s">
        <v>985</v>
      </c>
    </row>
    <row r="25" spans="1:8" ht="14.1" customHeight="1">
      <c r="A25" s="62">
        <v>20</v>
      </c>
      <c r="B25" s="63" t="s">
        <v>986</v>
      </c>
      <c r="D25" s="62">
        <v>538</v>
      </c>
      <c r="E25" s="63" t="s">
        <v>987</v>
      </c>
      <c r="G25" s="62">
        <v>374</v>
      </c>
      <c r="H25" s="63" t="s">
        <v>988</v>
      </c>
    </row>
    <row r="26" spans="1:8" ht="14.1" customHeight="1">
      <c r="A26" s="62">
        <v>621</v>
      </c>
      <c r="B26" s="63" t="s">
        <v>989</v>
      </c>
      <c r="D26" s="62">
        <v>205</v>
      </c>
      <c r="E26" s="63" t="s">
        <v>990</v>
      </c>
      <c r="G26" s="62">
        <v>375</v>
      </c>
      <c r="H26" s="63" t="s">
        <v>991</v>
      </c>
    </row>
    <row r="27" spans="1:8" ht="14.1" customHeight="1">
      <c r="A27" s="62">
        <v>21</v>
      </c>
      <c r="B27" s="63" t="s">
        <v>992</v>
      </c>
      <c r="D27" s="62">
        <v>206</v>
      </c>
      <c r="E27" s="63" t="s">
        <v>993</v>
      </c>
      <c r="G27" s="62">
        <v>376</v>
      </c>
      <c r="H27" s="63" t="s">
        <v>298</v>
      </c>
    </row>
    <row r="28" spans="1:8" ht="14.1" customHeight="1">
      <c r="A28" s="62">
        <v>22</v>
      </c>
      <c r="B28" s="63" t="s">
        <v>299</v>
      </c>
      <c r="D28" s="62">
        <v>208</v>
      </c>
      <c r="E28" s="63" t="s">
        <v>300</v>
      </c>
      <c r="G28" s="62">
        <v>591</v>
      </c>
      <c r="H28" s="63" t="s">
        <v>301</v>
      </c>
    </row>
    <row r="29" spans="1:8" ht="14.1" customHeight="1">
      <c r="A29" s="62">
        <v>310</v>
      </c>
      <c r="B29" s="63" t="s">
        <v>302</v>
      </c>
      <c r="D29" s="62">
        <v>209</v>
      </c>
      <c r="E29" s="63" t="s">
        <v>303</v>
      </c>
      <c r="G29" s="62">
        <v>377</v>
      </c>
      <c r="H29" s="63" t="s">
        <v>304</v>
      </c>
    </row>
    <row r="30" spans="1:8" ht="14.1" customHeight="1">
      <c r="A30" s="62">
        <v>547</v>
      </c>
      <c r="B30" s="63" t="s">
        <v>305</v>
      </c>
      <c r="D30" s="62">
        <v>211</v>
      </c>
      <c r="E30" s="63" t="s">
        <v>306</v>
      </c>
      <c r="G30" s="62">
        <v>378</v>
      </c>
      <c r="H30" s="63" t="s">
        <v>307</v>
      </c>
    </row>
    <row r="31" spans="1:8" ht="14.1" customHeight="1">
      <c r="A31" s="62">
        <v>23</v>
      </c>
      <c r="B31" s="63" t="s">
        <v>308</v>
      </c>
      <c r="D31" s="62">
        <v>212</v>
      </c>
      <c r="E31" s="63" t="s">
        <v>309</v>
      </c>
      <c r="G31" s="62">
        <v>379</v>
      </c>
      <c r="H31" s="63" t="s">
        <v>310</v>
      </c>
    </row>
    <row r="32" spans="1:8" ht="14.1" customHeight="1">
      <c r="A32" s="62">
        <v>24</v>
      </c>
      <c r="B32" s="63" t="s">
        <v>311</v>
      </c>
      <c r="D32" s="62">
        <v>533</v>
      </c>
      <c r="E32" s="63" t="s">
        <v>312</v>
      </c>
      <c r="G32" s="62">
        <v>380</v>
      </c>
      <c r="H32" s="63" t="s">
        <v>313</v>
      </c>
    </row>
    <row r="33" spans="1:8" ht="14.1" customHeight="1">
      <c r="A33" s="62">
        <v>25</v>
      </c>
      <c r="B33" s="63" t="s">
        <v>314</v>
      </c>
      <c r="D33" s="62">
        <v>545</v>
      </c>
      <c r="E33" s="63" t="s">
        <v>315</v>
      </c>
      <c r="G33" s="62">
        <v>381</v>
      </c>
      <c r="H33" s="63" t="s">
        <v>316</v>
      </c>
    </row>
    <row r="34" spans="1:8" ht="14.1" customHeight="1">
      <c r="A34" s="62">
        <v>26</v>
      </c>
      <c r="B34" s="63" t="s">
        <v>3683</v>
      </c>
      <c r="D34" s="62">
        <v>213</v>
      </c>
      <c r="E34" s="63" t="s">
        <v>3684</v>
      </c>
      <c r="G34" s="62">
        <v>382</v>
      </c>
      <c r="H34" s="63" t="s">
        <v>3685</v>
      </c>
    </row>
    <row r="35" spans="1:8" ht="14.1" customHeight="1">
      <c r="A35" s="62">
        <v>27</v>
      </c>
      <c r="B35" s="63" t="s">
        <v>3686</v>
      </c>
      <c r="D35" s="62">
        <v>214</v>
      </c>
      <c r="E35" s="63" t="s">
        <v>3687</v>
      </c>
      <c r="G35" s="62">
        <v>383</v>
      </c>
      <c r="H35" s="63" t="s">
        <v>3688</v>
      </c>
    </row>
    <row r="36" spans="1:8" ht="14.1" customHeight="1">
      <c r="A36" s="62">
        <v>29</v>
      </c>
      <c r="B36" s="63" t="s">
        <v>3689</v>
      </c>
      <c r="D36" s="62">
        <v>215</v>
      </c>
      <c r="E36" s="63" t="s">
        <v>1153</v>
      </c>
      <c r="G36" s="62">
        <v>385</v>
      </c>
      <c r="H36" s="63" t="s">
        <v>1154</v>
      </c>
    </row>
    <row r="37" spans="1:8" ht="14.1" customHeight="1">
      <c r="A37" s="62">
        <v>30</v>
      </c>
      <c r="B37" s="63" t="s">
        <v>1155</v>
      </c>
      <c r="D37" s="62">
        <v>216</v>
      </c>
      <c r="E37" s="63" t="s">
        <v>1156</v>
      </c>
      <c r="G37" s="62">
        <v>386</v>
      </c>
      <c r="H37" s="63" t="s">
        <v>1157</v>
      </c>
    </row>
    <row r="38" spans="1:8" ht="14.1" customHeight="1">
      <c r="A38" s="62">
        <v>32</v>
      </c>
      <c r="B38" s="63" t="s">
        <v>1135</v>
      </c>
      <c r="D38" s="62">
        <v>217</v>
      </c>
      <c r="E38" s="63" t="s">
        <v>1136</v>
      </c>
      <c r="G38" s="62">
        <v>387</v>
      </c>
      <c r="H38" s="63" t="s">
        <v>1137</v>
      </c>
    </row>
    <row r="39" spans="1:8" ht="14.1" customHeight="1">
      <c r="A39" s="62">
        <v>33</v>
      </c>
      <c r="B39" s="63" t="s">
        <v>1138</v>
      </c>
      <c r="D39" s="62">
        <v>572</v>
      </c>
      <c r="E39" s="63" t="s">
        <v>1139</v>
      </c>
      <c r="G39" s="62">
        <v>562</v>
      </c>
      <c r="H39" s="63" t="s">
        <v>1140</v>
      </c>
    </row>
    <row r="40" spans="1:8" ht="14.1" customHeight="1">
      <c r="A40" s="62">
        <v>34</v>
      </c>
      <c r="B40" s="63" t="s">
        <v>1141</v>
      </c>
      <c r="D40" s="62">
        <v>219</v>
      </c>
      <c r="E40" s="63" t="s">
        <v>1142</v>
      </c>
      <c r="G40" s="62">
        <v>388</v>
      </c>
      <c r="H40" s="63" t="s">
        <v>1143</v>
      </c>
    </row>
    <row r="41" spans="1:8" ht="14.1" customHeight="1">
      <c r="A41" s="62">
        <v>77</v>
      </c>
      <c r="B41" s="63" t="s">
        <v>1144</v>
      </c>
      <c r="D41" s="62">
        <v>553</v>
      </c>
      <c r="E41" s="63" t="s">
        <v>1145</v>
      </c>
      <c r="G41" s="62">
        <v>570</v>
      </c>
      <c r="H41" s="63" t="s">
        <v>1146</v>
      </c>
    </row>
    <row r="42" spans="1:8" ht="14.1" customHeight="1">
      <c r="A42" s="62">
        <v>35</v>
      </c>
      <c r="B42" s="63" t="s">
        <v>1147</v>
      </c>
      <c r="D42" s="62">
        <v>220</v>
      </c>
      <c r="E42" s="63" t="s">
        <v>1148</v>
      </c>
      <c r="G42" s="62">
        <v>389</v>
      </c>
      <c r="H42" s="63" t="s">
        <v>1149</v>
      </c>
    </row>
    <row r="43" spans="1:8" ht="14.1" customHeight="1">
      <c r="A43" s="62">
        <v>36</v>
      </c>
      <c r="B43" s="63" t="s">
        <v>1150</v>
      </c>
      <c r="D43" s="62">
        <v>221</v>
      </c>
      <c r="E43" s="63" t="s">
        <v>2356</v>
      </c>
      <c r="G43" s="62">
        <v>390</v>
      </c>
      <c r="H43" s="63" t="s">
        <v>2357</v>
      </c>
    </row>
    <row r="44" spans="1:8" ht="14.1" customHeight="1">
      <c r="A44" s="62">
        <v>151</v>
      </c>
      <c r="B44" s="63" t="s">
        <v>2358</v>
      </c>
      <c r="D44" s="62">
        <v>222</v>
      </c>
      <c r="E44" s="63" t="s">
        <v>2359</v>
      </c>
      <c r="G44" s="62">
        <v>391</v>
      </c>
      <c r="H44" s="63" t="s">
        <v>2360</v>
      </c>
    </row>
    <row r="45" spans="1:8" ht="14.1" customHeight="1">
      <c r="A45" s="62">
        <v>37</v>
      </c>
      <c r="B45" s="63" t="s">
        <v>2361</v>
      </c>
      <c r="D45" s="62">
        <v>223</v>
      </c>
      <c r="E45" s="63" t="s">
        <v>2362</v>
      </c>
      <c r="G45" s="62">
        <v>393</v>
      </c>
      <c r="H45" s="63" t="s">
        <v>3626</v>
      </c>
    </row>
    <row r="46" spans="1:8" ht="14.1" customHeight="1">
      <c r="A46" s="62">
        <v>38</v>
      </c>
      <c r="B46" s="63" t="s">
        <v>3627</v>
      </c>
      <c r="D46" s="62">
        <v>225</v>
      </c>
      <c r="E46" s="63" t="s">
        <v>3628</v>
      </c>
      <c r="G46" s="62">
        <v>394</v>
      </c>
      <c r="H46" s="63" t="s">
        <v>3629</v>
      </c>
    </row>
    <row r="47" spans="1:8" ht="14.1" customHeight="1">
      <c r="A47" s="62">
        <v>39</v>
      </c>
      <c r="B47" s="63" t="s">
        <v>3630</v>
      </c>
      <c r="D47" s="62">
        <v>226</v>
      </c>
      <c r="E47" s="63" t="s">
        <v>3631</v>
      </c>
      <c r="G47" s="62">
        <v>395</v>
      </c>
      <c r="H47" s="63" t="s">
        <v>3632</v>
      </c>
    </row>
    <row r="48" spans="1:8" ht="14.1" customHeight="1">
      <c r="A48" s="62">
        <v>40</v>
      </c>
      <c r="B48" s="63" t="s">
        <v>3633</v>
      </c>
      <c r="D48" s="62">
        <v>586</v>
      </c>
      <c r="E48" s="63" t="s">
        <v>3634</v>
      </c>
      <c r="G48" s="62">
        <v>396</v>
      </c>
      <c r="H48" s="63" t="s">
        <v>1978</v>
      </c>
    </row>
    <row r="49" spans="1:8" ht="14.1" customHeight="1">
      <c r="A49" s="62">
        <v>41</v>
      </c>
      <c r="B49" s="63" t="s">
        <v>1979</v>
      </c>
      <c r="D49" s="62">
        <v>227</v>
      </c>
      <c r="E49" s="63" t="s">
        <v>1980</v>
      </c>
      <c r="G49" s="62">
        <v>397</v>
      </c>
      <c r="H49" s="63" t="s">
        <v>1981</v>
      </c>
    </row>
    <row r="50" spans="1:8" ht="14.1" customHeight="1">
      <c r="A50" s="62">
        <v>42</v>
      </c>
      <c r="B50" s="63" t="s">
        <v>1982</v>
      </c>
      <c r="D50" s="62">
        <v>228</v>
      </c>
      <c r="E50" s="63" t="s">
        <v>1983</v>
      </c>
      <c r="G50" s="62">
        <v>399</v>
      </c>
      <c r="H50" s="63" t="s">
        <v>1984</v>
      </c>
    </row>
    <row r="51" spans="1:8" ht="14.1" customHeight="1">
      <c r="A51" s="62">
        <v>567</v>
      </c>
      <c r="B51" s="63" t="s">
        <v>1985</v>
      </c>
      <c r="D51" s="62">
        <v>229</v>
      </c>
      <c r="E51" s="63" t="s">
        <v>1986</v>
      </c>
      <c r="G51" s="62">
        <v>400</v>
      </c>
      <c r="H51" s="63" t="s">
        <v>1987</v>
      </c>
    </row>
    <row r="52" spans="1:8" ht="14.1" customHeight="1">
      <c r="A52" s="62">
        <v>43</v>
      </c>
      <c r="B52" s="63" t="s">
        <v>1988</v>
      </c>
      <c r="D52" s="62">
        <v>230</v>
      </c>
      <c r="E52" s="63" t="s">
        <v>1989</v>
      </c>
      <c r="G52" s="62">
        <v>402</v>
      </c>
      <c r="H52" s="63" t="s">
        <v>1990</v>
      </c>
    </row>
    <row r="53" spans="1:8" ht="14.1" customHeight="1">
      <c r="A53" s="62">
        <v>44</v>
      </c>
      <c r="B53" s="63" t="s">
        <v>1991</v>
      </c>
      <c r="D53" s="62">
        <v>231</v>
      </c>
      <c r="E53" s="63" t="s">
        <v>1992</v>
      </c>
      <c r="G53" s="62">
        <v>405</v>
      </c>
      <c r="H53" s="63" t="s">
        <v>1993</v>
      </c>
    </row>
    <row r="54" spans="1:8" ht="14.1" customHeight="1">
      <c r="A54" s="62">
        <v>46</v>
      </c>
      <c r="B54" s="63" t="s">
        <v>1624</v>
      </c>
      <c r="D54" s="62">
        <v>232</v>
      </c>
      <c r="E54" s="63" t="s">
        <v>1625</v>
      </c>
      <c r="G54" s="62">
        <v>406</v>
      </c>
      <c r="H54" s="63" t="s">
        <v>1626</v>
      </c>
    </row>
    <row r="55" spans="1:8" ht="14.1" customHeight="1">
      <c r="A55" s="62">
        <v>47</v>
      </c>
      <c r="B55" s="63" t="s">
        <v>1627</v>
      </c>
      <c r="D55" s="62">
        <v>234</v>
      </c>
      <c r="E55" s="63" t="s">
        <v>1628</v>
      </c>
      <c r="G55" s="62">
        <v>407</v>
      </c>
      <c r="H55" s="63" t="s">
        <v>1629</v>
      </c>
    </row>
    <row r="56" spans="1:8" ht="14.1" customHeight="1">
      <c r="A56" s="62">
        <v>48</v>
      </c>
      <c r="B56" s="63" t="s">
        <v>1630</v>
      </c>
      <c r="D56" s="62">
        <v>235</v>
      </c>
      <c r="E56" s="63" t="s">
        <v>1631</v>
      </c>
      <c r="G56" s="62">
        <v>409</v>
      </c>
      <c r="H56" s="63" t="s">
        <v>1632</v>
      </c>
    </row>
    <row r="57" spans="1:8" ht="14.1" customHeight="1">
      <c r="A57" s="62">
        <v>49</v>
      </c>
      <c r="B57" s="63" t="s">
        <v>1633</v>
      </c>
      <c r="D57" s="62">
        <v>236</v>
      </c>
      <c r="E57" s="63" t="s">
        <v>1634</v>
      </c>
      <c r="G57" s="62">
        <v>410</v>
      </c>
      <c r="H57" s="63" t="s">
        <v>1635</v>
      </c>
    </row>
    <row r="58" spans="1:8" ht="14.1" customHeight="1">
      <c r="A58" s="62">
        <v>50</v>
      </c>
      <c r="B58" s="63" t="s">
        <v>1636</v>
      </c>
      <c r="D58" s="62">
        <v>237</v>
      </c>
      <c r="E58" s="63" t="s">
        <v>1637</v>
      </c>
      <c r="G58" s="62">
        <v>411</v>
      </c>
      <c r="H58" s="63" t="s">
        <v>1638</v>
      </c>
    </row>
    <row r="59" spans="1:8" ht="14.1" customHeight="1">
      <c r="A59" s="62">
        <v>51</v>
      </c>
      <c r="B59" s="63" t="s">
        <v>1639</v>
      </c>
      <c r="D59" s="62">
        <v>587</v>
      </c>
      <c r="E59" s="63" t="s">
        <v>1640</v>
      </c>
      <c r="G59" s="62">
        <v>412</v>
      </c>
      <c r="H59" s="63" t="s">
        <v>1641</v>
      </c>
    </row>
    <row r="60" spans="1:8" ht="14.1" customHeight="1">
      <c r="A60" s="62">
        <v>52</v>
      </c>
      <c r="B60" s="63" t="s">
        <v>1642</v>
      </c>
      <c r="D60" s="62">
        <v>624</v>
      </c>
      <c r="E60" s="63" t="s">
        <v>1643</v>
      </c>
      <c r="G60" s="62">
        <v>413</v>
      </c>
      <c r="H60" s="63" t="s">
        <v>1644</v>
      </c>
    </row>
    <row r="61" spans="1:8" ht="14.1" customHeight="1">
      <c r="A61" s="62">
        <v>53</v>
      </c>
      <c r="B61" s="63" t="s">
        <v>1645</v>
      </c>
      <c r="D61" s="62">
        <v>239</v>
      </c>
      <c r="E61" s="63" t="s">
        <v>1646</v>
      </c>
      <c r="G61" s="62">
        <v>414</v>
      </c>
      <c r="H61" s="63" t="s">
        <v>1647</v>
      </c>
    </row>
    <row r="62" spans="1:8" ht="14.1" customHeight="1">
      <c r="A62" s="62">
        <v>54</v>
      </c>
      <c r="B62" s="63" t="s">
        <v>1648</v>
      </c>
      <c r="D62" s="62">
        <v>240</v>
      </c>
      <c r="E62" s="63" t="s">
        <v>1649</v>
      </c>
      <c r="G62" s="62">
        <v>415</v>
      </c>
      <c r="H62" s="63" t="s">
        <v>1650</v>
      </c>
    </row>
    <row r="63" spans="1:8" ht="14.1" customHeight="1">
      <c r="A63" s="62">
        <v>55</v>
      </c>
      <c r="B63" s="63" t="s">
        <v>1651</v>
      </c>
      <c r="D63" s="62">
        <v>242</v>
      </c>
      <c r="E63" s="63" t="s">
        <v>1652</v>
      </c>
      <c r="G63" s="62">
        <v>416</v>
      </c>
      <c r="H63" s="63" t="s">
        <v>1653</v>
      </c>
    </row>
    <row r="64" spans="1:8" ht="14.1" customHeight="1">
      <c r="A64" s="62">
        <v>56</v>
      </c>
      <c r="B64" s="63" t="s">
        <v>1654</v>
      </c>
      <c r="D64" s="62">
        <v>243</v>
      </c>
      <c r="E64" s="63" t="s">
        <v>1655</v>
      </c>
      <c r="G64" s="62">
        <v>418</v>
      </c>
      <c r="H64" s="63" t="s">
        <v>1656</v>
      </c>
    </row>
    <row r="65" spans="1:8" ht="14.1" customHeight="1">
      <c r="A65" s="62">
        <v>57</v>
      </c>
      <c r="B65" s="63" t="s">
        <v>1657</v>
      </c>
      <c r="D65" s="62">
        <v>244</v>
      </c>
      <c r="E65" s="63" t="s">
        <v>1658</v>
      </c>
      <c r="G65" s="62">
        <v>419</v>
      </c>
      <c r="H65" s="63" t="s">
        <v>1659</v>
      </c>
    </row>
    <row r="66" spans="1:8" ht="14.1" customHeight="1">
      <c r="A66" s="62">
        <v>58</v>
      </c>
      <c r="B66" s="63" t="s">
        <v>1660</v>
      </c>
      <c r="D66" s="62">
        <v>548</v>
      </c>
      <c r="E66" s="63" t="s">
        <v>1661</v>
      </c>
      <c r="G66" s="62">
        <v>606</v>
      </c>
      <c r="H66" s="63" t="s">
        <v>1662</v>
      </c>
    </row>
    <row r="67" spans="1:8" ht="14.1" customHeight="1">
      <c r="A67" s="62">
        <v>60</v>
      </c>
      <c r="B67" s="63" t="s">
        <v>1663</v>
      </c>
      <c r="D67" s="62">
        <v>245</v>
      </c>
      <c r="E67" s="63" t="s">
        <v>1664</v>
      </c>
      <c r="G67" s="62">
        <v>421</v>
      </c>
      <c r="H67" s="63" t="s">
        <v>1665</v>
      </c>
    </row>
    <row r="68" spans="1:8" ht="14.1" customHeight="1">
      <c r="A68" s="62">
        <v>61</v>
      </c>
      <c r="B68" s="63" t="s">
        <v>1666</v>
      </c>
      <c r="D68" s="62">
        <v>600</v>
      </c>
      <c r="E68" s="63" t="s">
        <v>1667</v>
      </c>
      <c r="G68" s="62">
        <v>422</v>
      </c>
      <c r="H68" s="63" t="s">
        <v>1668</v>
      </c>
    </row>
    <row r="69" spans="1:8" ht="14.1" customHeight="1">
      <c r="A69" s="62">
        <v>63</v>
      </c>
      <c r="B69" s="63" t="s">
        <v>1669</v>
      </c>
      <c r="D69" s="62">
        <v>246</v>
      </c>
      <c r="E69" s="63" t="s">
        <v>1670</v>
      </c>
      <c r="G69" s="62">
        <v>551</v>
      </c>
      <c r="H69" s="63" t="s">
        <v>1671</v>
      </c>
    </row>
    <row r="70" spans="1:8" ht="14.1" customHeight="1">
      <c r="A70" s="62">
        <v>64</v>
      </c>
      <c r="B70" s="63" t="s">
        <v>1672</v>
      </c>
      <c r="D70" s="62">
        <v>247</v>
      </c>
      <c r="E70" s="63" t="s">
        <v>1673</v>
      </c>
      <c r="G70" s="62">
        <v>423</v>
      </c>
      <c r="H70" s="63" t="s">
        <v>2581</v>
      </c>
    </row>
    <row r="71" spans="1:8" ht="14.1" customHeight="1">
      <c r="A71" s="62">
        <v>65</v>
      </c>
      <c r="B71" s="63" t="s">
        <v>2582</v>
      </c>
      <c r="D71" s="62">
        <v>248</v>
      </c>
      <c r="E71" s="63" t="s">
        <v>2583</v>
      </c>
      <c r="G71" s="62">
        <v>424</v>
      </c>
      <c r="H71" s="63" t="s">
        <v>2584</v>
      </c>
    </row>
    <row r="72" spans="1:8" ht="14.1" customHeight="1">
      <c r="A72" s="62">
        <v>66</v>
      </c>
      <c r="B72" s="63" t="s">
        <v>2585</v>
      </c>
      <c r="D72" s="62">
        <v>578</v>
      </c>
      <c r="E72" s="63" t="s">
        <v>2586</v>
      </c>
      <c r="G72" s="62">
        <v>425</v>
      </c>
      <c r="H72" s="63" t="s">
        <v>2587</v>
      </c>
    </row>
    <row r="73" spans="1:8" ht="14.1" customHeight="1">
      <c r="A73" s="62">
        <v>67</v>
      </c>
      <c r="B73" s="63" t="s">
        <v>2588</v>
      </c>
      <c r="D73" s="62">
        <v>555</v>
      </c>
      <c r="E73" s="63" t="s">
        <v>2589</v>
      </c>
      <c r="G73" s="62">
        <v>426</v>
      </c>
      <c r="H73" s="63" t="s">
        <v>2590</v>
      </c>
    </row>
    <row r="74" spans="1:8" ht="14.1" customHeight="1">
      <c r="A74" s="62">
        <v>68</v>
      </c>
      <c r="B74" s="63" t="s">
        <v>2591</v>
      </c>
      <c r="D74" s="62">
        <v>249</v>
      </c>
      <c r="E74" s="63" t="s">
        <v>2592</v>
      </c>
      <c r="G74" s="62">
        <v>427</v>
      </c>
      <c r="H74" s="63" t="s">
        <v>2593</v>
      </c>
    </row>
    <row r="75" spans="1:8" ht="14.1" customHeight="1">
      <c r="A75" s="62">
        <v>603</v>
      </c>
      <c r="B75" s="63" t="s">
        <v>2594</v>
      </c>
      <c r="D75" s="62">
        <v>250</v>
      </c>
      <c r="E75" s="63" t="s">
        <v>2595</v>
      </c>
      <c r="G75" s="62">
        <v>592</v>
      </c>
      <c r="H75" s="63" t="s">
        <v>2596</v>
      </c>
    </row>
    <row r="76" spans="1:8" ht="14.1" customHeight="1">
      <c r="A76" s="62">
        <v>69</v>
      </c>
      <c r="B76" s="63" t="s">
        <v>2597</v>
      </c>
      <c r="D76" s="62">
        <v>251</v>
      </c>
      <c r="E76" s="63" t="s">
        <v>2598</v>
      </c>
      <c r="G76" s="62">
        <v>607</v>
      </c>
      <c r="H76" s="63" t="s">
        <v>2599</v>
      </c>
    </row>
    <row r="77" spans="1:8" ht="14.1" customHeight="1">
      <c r="A77" s="62">
        <v>70</v>
      </c>
      <c r="B77" s="63" t="s">
        <v>2600</v>
      </c>
      <c r="D77" s="62">
        <v>252</v>
      </c>
      <c r="E77" s="63" t="s">
        <v>2601</v>
      </c>
      <c r="G77" s="62">
        <v>432</v>
      </c>
      <c r="H77" s="63" t="s">
        <v>2602</v>
      </c>
    </row>
    <row r="78" spans="1:8" ht="14.1" customHeight="1">
      <c r="A78" s="62">
        <v>71</v>
      </c>
      <c r="B78" s="63" t="s">
        <v>2603</v>
      </c>
      <c r="D78" s="62">
        <v>253</v>
      </c>
      <c r="E78" s="63" t="s">
        <v>2604</v>
      </c>
      <c r="G78" s="62">
        <v>436</v>
      </c>
      <c r="H78" s="63" t="s">
        <v>2602</v>
      </c>
    </row>
    <row r="79" spans="1:8" ht="14.1" customHeight="1">
      <c r="A79" s="62">
        <v>72</v>
      </c>
      <c r="B79" s="63" t="s">
        <v>2605</v>
      </c>
      <c r="D79" s="62">
        <v>254</v>
      </c>
      <c r="E79" s="63" t="s">
        <v>2606</v>
      </c>
      <c r="G79" s="62">
        <v>437</v>
      </c>
      <c r="H79" s="63" t="s">
        <v>2607</v>
      </c>
    </row>
    <row r="80" spans="1:8" ht="14.1" customHeight="1">
      <c r="A80" s="62">
        <v>74</v>
      </c>
      <c r="B80" s="63" t="s">
        <v>2608</v>
      </c>
      <c r="D80" s="62">
        <v>256</v>
      </c>
      <c r="E80" s="63" t="s">
        <v>2609</v>
      </c>
      <c r="G80" s="62">
        <v>428</v>
      </c>
      <c r="H80" s="63" t="s">
        <v>2610</v>
      </c>
    </row>
    <row r="81" spans="1:8" ht="14.1" customHeight="1">
      <c r="A81" s="62">
        <v>75</v>
      </c>
      <c r="B81" s="63" t="s">
        <v>2611</v>
      </c>
      <c r="D81" s="62">
        <v>539</v>
      </c>
      <c r="E81" s="63" t="s">
        <v>2612</v>
      </c>
      <c r="G81" s="62">
        <v>438</v>
      </c>
      <c r="H81" s="63" t="s">
        <v>2613</v>
      </c>
    </row>
    <row r="82" spans="1:8" ht="14.1" customHeight="1">
      <c r="A82" s="62">
        <v>78</v>
      </c>
      <c r="B82" s="63" t="s">
        <v>2614</v>
      </c>
      <c r="D82" s="62">
        <v>257</v>
      </c>
      <c r="E82" s="63" t="s">
        <v>2615</v>
      </c>
      <c r="G82" s="62">
        <v>429</v>
      </c>
      <c r="H82" s="63" t="s">
        <v>2616</v>
      </c>
    </row>
    <row r="83" spans="1:8" ht="14.1" customHeight="1">
      <c r="A83" s="62">
        <v>576</v>
      </c>
      <c r="B83" s="63" t="s">
        <v>408</v>
      </c>
      <c r="D83" s="62">
        <v>258</v>
      </c>
      <c r="E83" s="63" t="s">
        <v>409</v>
      </c>
      <c r="G83" s="62">
        <v>439</v>
      </c>
      <c r="H83" s="63" t="s">
        <v>410</v>
      </c>
    </row>
    <row r="84" spans="1:8" ht="14.1" customHeight="1">
      <c r="A84" s="62">
        <v>79</v>
      </c>
      <c r="B84" s="63" t="s">
        <v>411</v>
      </c>
      <c r="D84" s="62">
        <v>610</v>
      </c>
      <c r="E84" s="63" t="s">
        <v>1680</v>
      </c>
      <c r="G84" s="62">
        <v>440</v>
      </c>
      <c r="H84" s="63" t="s">
        <v>1681</v>
      </c>
    </row>
    <row r="85" spans="1:8" ht="14.1" customHeight="1">
      <c r="A85" s="62">
        <v>80</v>
      </c>
      <c r="B85" s="63" t="s">
        <v>1682</v>
      </c>
      <c r="D85" s="62">
        <v>259</v>
      </c>
      <c r="E85" s="63" t="s">
        <v>1683</v>
      </c>
      <c r="G85" s="62">
        <v>430</v>
      </c>
      <c r="H85" s="63" t="s">
        <v>1684</v>
      </c>
    </row>
    <row r="86" spans="1:8" ht="14.1" customHeight="1">
      <c r="A86" s="62">
        <v>81</v>
      </c>
      <c r="B86" s="63" t="s">
        <v>1685</v>
      </c>
      <c r="D86" s="62">
        <v>260</v>
      </c>
      <c r="E86" s="63" t="s">
        <v>1686</v>
      </c>
      <c r="G86" s="62">
        <v>431</v>
      </c>
      <c r="H86" s="63" t="s">
        <v>1687</v>
      </c>
    </row>
    <row r="87" spans="1:8" ht="14.1" customHeight="1">
      <c r="A87" s="62">
        <v>82</v>
      </c>
      <c r="B87" s="63" t="s">
        <v>1688</v>
      </c>
      <c r="D87" s="62">
        <v>261</v>
      </c>
      <c r="E87" s="63" t="s">
        <v>1689</v>
      </c>
      <c r="G87" s="62">
        <v>441</v>
      </c>
      <c r="H87" s="63" t="s">
        <v>1690</v>
      </c>
    </row>
    <row r="88" spans="1:8" ht="14.1" customHeight="1">
      <c r="A88" s="62">
        <v>83</v>
      </c>
      <c r="B88" s="63" t="s">
        <v>1691</v>
      </c>
      <c r="D88" s="62">
        <v>263</v>
      </c>
      <c r="E88" s="63" t="s">
        <v>1692</v>
      </c>
      <c r="G88" s="62">
        <v>442</v>
      </c>
      <c r="H88" s="63" t="s">
        <v>1693</v>
      </c>
    </row>
    <row r="89" spans="1:8" ht="14.1" customHeight="1">
      <c r="A89" s="62">
        <v>84</v>
      </c>
      <c r="B89" s="63" t="s">
        <v>1694</v>
      </c>
      <c r="D89" s="62">
        <v>264</v>
      </c>
      <c r="E89" s="63" t="s">
        <v>1695</v>
      </c>
      <c r="G89" s="62">
        <v>433</v>
      </c>
      <c r="H89" s="63" t="s">
        <v>1696</v>
      </c>
    </row>
    <row r="90" spans="1:8" ht="14.1" customHeight="1">
      <c r="A90" s="62">
        <v>85</v>
      </c>
      <c r="B90" s="63" t="s">
        <v>3441</v>
      </c>
      <c r="D90" s="62">
        <v>265</v>
      </c>
      <c r="E90" s="63" t="s">
        <v>459</v>
      </c>
      <c r="G90" s="62">
        <v>435</v>
      </c>
      <c r="H90" s="63" t="s">
        <v>460</v>
      </c>
    </row>
    <row r="91" spans="1:8" ht="14.1" customHeight="1">
      <c r="A91" s="62">
        <v>86</v>
      </c>
      <c r="B91" s="63" t="s">
        <v>461</v>
      </c>
      <c r="D91" s="62">
        <v>266</v>
      </c>
      <c r="E91" s="63" t="s">
        <v>462</v>
      </c>
      <c r="G91" s="62">
        <v>564</v>
      </c>
      <c r="H91" s="63" t="s">
        <v>463</v>
      </c>
    </row>
    <row r="92" spans="1:8" ht="14.1" customHeight="1">
      <c r="A92" s="62">
        <v>89</v>
      </c>
      <c r="B92" s="63" t="s">
        <v>464</v>
      </c>
      <c r="D92" s="62">
        <v>267</v>
      </c>
      <c r="E92" s="63" t="s">
        <v>465</v>
      </c>
      <c r="G92" s="62">
        <v>608</v>
      </c>
      <c r="H92" s="63" t="s">
        <v>466</v>
      </c>
    </row>
    <row r="93" spans="1:8" ht="14.1" customHeight="1">
      <c r="A93" s="62">
        <v>568</v>
      </c>
      <c r="B93" s="63" t="s">
        <v>467</v>
      </c>
      <c r="D93" s="62">
        <v>268</v>
      </c>
      <c r="E93" s="63" t="s">
        <v>2833</v>
      </c>
      <c r="G93" s="62">
        <v>443</v>
      </c>
      <c r="H93" s="63" t="s">
        <v>2834</v>
      </c>
    </row>
    <row r="94" spans="1:8" ht="14.1" customHeight="1">
      <c r="A94" s="62">
        <v>90</v>
      </c>
      <c r="B94" s="63" t="s">
        <v>2835</v>
      </c>
      <c r="D94" s="62">
        <v>270</v>
      </c>
      <c r="E94" s="63" t="s">
        <v>2836</v>
      </c>
      <c r="G94" s="62">
        <v>444</v>
      </c>
      <c r="H94" s="63" t="s">
        <v>2837</v>
      </c>
    </row>
    <row r="95" spans="1:8" ht="14.1" customHeight="1">
      <c r="A95" s="62">
        <v>91</v>
      </c>
      <c r="B95" s="63" t="s">
        <v>2838</v>
      </c>
      <c r="D95" s="62">
        <v>273</v>
      </c>
      <c r="E95" s="63" t="s">
        <v>2839</v>
      </c>
      <c r="G95" s="62">
        <v>445</v>
      </c>
      <c r="H95" s="63" t="s">
        <v>2840</v>
      </c>
    </row>
    <row r="96" spans="1:8" ht="14.1" customHeight="1">
      <c r="A96" s="62">
        <v>92</v>
      </c>
      <c r="B96" s="63" t="s">
        <v>2841</v>
      </c>
      <c r="D96" s="62">
        <v>274</v>
      </c>
      <c r="E96" s="63" t="s">
        <v>2842</v>
      </c>
      <c r="G96" s="62">
        <v>614</v>
      </c>
      <c r="H96" s="63" t="s">
        <v>2843</v>
      </c>
    </row>
    <row r="97" spans="1:8" ht="14.1" customHeight="1">
      <c r="A97" s="62">
        <v>94</v>
      </c>
      <c r="B97" s="63" t="s">
        <v>2844</v>
      </c>
      <c r="D97" s="62">
        <v>275</v>
      </c>
      <c r="E97" s="63" t="s">
        <v>2845</v>
      </c>
      <c r="G97" s="62">
        <v>447</v>
      </c>
      <c r="H97" s="63" t="s">
        <v>2846</v>
      </c>
    </row>
    <row r="98" spans="1:8" ht="14.1" customHeight="1">
      <c r="A98" s="62">
        <v>95</v>
      </c>
      <c r="B98" s="63" t="s">
        <v>2847</v>
      </c>
      <c r="D98" s="62">
        <v>87</v>
      </c>
      <c r="E98" s="63" t="s">
        <v>2848</v>
      </c>
      <c r="G98" s="62">
        <v>449</v>
      </c>
      <c r="H98" s="63" t="s">
        <v>2849</v>
      </c>
    </row>
    <row r="99" spans="1:8" ht="14.1" customHeight="1">
      <c r="A99" s="62">
        <v>96</v>
      </c>
      <c r="B99" s="63" t="s">
        <v>2850</v>
      </c>
      <c r="D99" s="62">
        <v>276</v>
      </c>
      <c r="E99" s="63" t="s">
        <v>2851</v>
      </c>
      <c r="G99" s="62">
        <v>450</v>
      </c>
      <c r="H99" s="63" t="s">
        <v>2852</v>
      </c>
    </row>
    <row r="100" spans="1:8" ht="14.1" customHeight="1">
      <c r="A100" s="62">
        <v>97</v>
      </c>
      <c r="B100" s="63" t="s">
        <v>2853</v>
      </c>
      <c r="D100" s="62">
        <v>617</v>
      </c>
      <c r="E100" s="63" t="s">
        <v>2854</v>
      </c>
      <c r="G100" s="62">
        <v>628</v>
      </c>
      <c r="H100" s="63" t="s">
        <v>3534</v>
      </c>
    </row>
    <row r="101" spans="1:8" ht="14.1" customHeight="1">
      <c r="A101" s="62">
        <v>549</v>
      </c>
      <c r="B101" s="63" t="s">
        <v>3535</v>
      </c>
      <c r="D101" s="62">
        <v>278</v>
      </c>
      <c r="E101" s="63" t="s">
        <v>3536</v>
      </c>
      <c r="G101" s="62">
        <v>452</v>
      </c>
      <c r="H101" s="63" t="s">
        <v>3537</v>
      </c>
    </row>
    <row r="102" spans="1:8" ht="14.1" customHeight="1">
      <c r="A102" s="62">
        <v>598</v>
      </c>
      <c r="B102" s="63" t="s">
        <v>3538</v>
      </c>
      <c r="D102" s="62">
        <v>279</v>
      </c>
      <c r="E102" s="63" t="s">
        <v>3539</v>
      </c>
      <c r="G102" s="62">
        <v>631</v>
      </c>
      <c r="H102" s="63" t="s">
        <v>3540</v>
      </c>
    </row>
    <row r="103" spans="1:8" ht="14.1" customHeight="1">
      <c r="A103" s="62">
        <v>98</v>
      </c>
      <c r="B103" s="63" t="s">
        <v>3541</v>
      </c>
      <c r="D103" s="62">
        <v>612</v>
      </c>
      <c r="E103" s="63" t="s">
        <v>3542</v>
      </c>
      <c r="G103" s="62">
        <v>453</v>
      </c>
      <c r="H103" s="63" t="s">
        <v>3543</v>
      </c>
    </row>
    <row r="104" spans="1:8" ht="14.1" customHeight="1">
      <c r="A104" s="62">
        <v>99</v>
      </c>
      <c r="B104" s="63" t="s">
        <v>3544</v>
      </c>
      <c r="D104" s="62">
        <v>280</v>
      </c>
      <c r="E104" s="63" t="s">
        <v>3545</v>
      </c>
      <c r="G104" s="62">
        <v>454</v>
      </c>
      <c r="H104" s="63" t="s">
        <v>3546</v>
      </c>
    </row>
    <row r="105" spans="1:8" ht="14.1" customHeight="1">
      <c r="A105" s="62">
        <v>100</v>
      </c>
      <c r="B105" s="63" t="s">
        <v>3547</v>
      </c>
      <c r="D105" s="62">
        <v>281</v>
      </c>
      <c r="E105" s="63" t="s">
        <v>3548</v>
      </c>
      <c r="G105" s="62">
        <v>575</v>
      </c>
      <c r="H105" s="63" t="s">
        <v>3549</v>
      </c>
    </row>
    <row r="106" spans="1:8" ht="14.1" customHeight="1">
      <c r="A106" s="62">
        <v>101</v>
      </c>
      <c r="B106" s="63" t="s">
        <v>3550</v>
      </c>
      <c r="D106" s="62">
        <v>295</v>
      </c>
      <c r="E106" s="63" t="s">
        <v>3551</v>
      </c>
      <c r="G106" s="62">
        <v>456</v>
      </c>
      <c r="H106" s="63" t="s">
        <v>3552</v>
      </c>
    </row>
    <row r="107" spans="1:8" ht="14.1" customHeight="1">
      <c r="A107" s="62">
        <v>585</v>
      </c>
      <c r="B107" s="63" t="s">
        <v>3553</v>
      </c>
      <c r="D107" s="62">
        <v>282</v>
      </c>
      <c r="E107" s="63" t="s">
        <v>3554</v>
      </c>
      <c r="G107" s="62">
        <v>457</v>
      </c>
      <c r="H107" s="63" t="s">
        <v>3555</v>
      </c>
    </row>
    <row r="108" spans="1:8" ht="14.1" customHeight="1">
      <c r="A108" s="62">
        <v>102</v>
      </c>
      <c r="B108" s="63" t="s">
        <v>3556</v>
      </c>
      <c r="D108" s="62">
        <v>283</v>
      </c>
      <c r="E108" s="63" t="s">
        <v>3557</v>
      </c>
      <c r="G108" s="62">
        <v>458</v>
      </c>
      <c r="H108" s="63" t="s">
        <v>3558</v>
      </c>
    </row>
    <row r="109" spans="1:8" ht="14.1" customHeight="1">
      <c r="A109" s="62">
        <v>103</v>
      </c>
      <c r="B109" s="63" t="s">
        <v>3559</v>
      </c>
      <c r="D109" s="62">
        <v>284</v>
      </c>
      <c r="E109" s="63" t="s">
        <v>3560</v>
      </c>
      <c r="G109" s="62">
        <v>557</v>
      </c>
      <c r="H109" s="63" t="s">
        <v>3561</v>
      </c>
    </row>
    <row r="110" spans="1:8" ht="14.1" customHeight="1">
      <c r="A110" s="62">
        <v>104</v>
      </c>
      <c r="B110" s="63" t="s">
        <v>3562</v>
      </c>
      <c r="D110" s="62">
        <v>285</v>
      </c>
      <c r="E110" s="63" t="s">
        <v>3563</v>
      </c>
      <c r="G110" s="62">
        <v>459</v>
      </c>
      <c r="H110" s="63" t="s">
        <v>3564</v>
      </c>
    </row>
    <row r="111" spans="1:8" ht="14.1" customHeight="1">
      <c r="A111" s="62">
        <v>105</v>
      </c>
      <c r="B111" s="63" t="s">
        <v>3565</v>
      </c>
      <c r="D111" s="62">
        <v>287</v>
      </c>
      <c r="E111" s="63" t="s">
        <v>3566</v>
      </c>
      <c r="G111" s="62">
        <v>626</v>
      </c>
      <c r="H111" s="63" t="s">
        <v>874</v>
      </c>
    </row>
    <row r="112" spans="1:8" ht="14.1" customHeight="1">
      <c r="A112" s="62">
        <v>106</v>
      </c>
      <c r="B112" s="63" t="s">
        <v>3281</v>
      </c>
      <c r="D112" s="62">
        <v>288</v>
      </c>
      <c r="E112" s="63" t="s">
        <v>3282</v>
      </c>
      <c r="G112" s="62">
        <v>460</v>
      </c>
      <c r="H112" s="63" t="s">
        <v>3283</v>
      </c>
    </row>
    <row r="113" spans="1:8" ht="14.1" customHeight="1">
      <c r="A113" s="62">
        <v>107</v>
      </c>
      <c r="B113" s="63" t="s">
        <v>3284</v>
      </c>
      <c r="D113" s="62">
        <v>554</v>
      </c>
      <c r="E113" s="63" t="s">
        <v>3285</v>
      </c>
      <c r="G113" s="62">
        <v>461</v>
      </c>
      <c r="H113" s="63" t="s">
        <v>3286</v>
      </c>
    </row>
    <row r="114" spans="1:8" ht="14.1" customHeight="1">
      <c r="A114" s="62">
        <v>108</v>
      </c>
      <c r="B114" s="63" t="s">
        <v>3287</v>
      </c>
      <c r="D114" s="62">
        <v>289</v>
      </c>
      <c r="E114" s="63" t="s">
        <v>3288</v>
      </c>
      <c r="G114" s="62">
        <v>462</v>
      </c>
      <c r="H114" s="63" t="s">
        <v>3289</v>
      </c>
    </row>
    <row r="115" spans="1:8" ht="14.1" customHeight="1">
      <c r="A115" s="62">
        <v>110</v>
      </c>
      <c r="B115" s="63" t="s">
        <v>3290</v>
      </c>
      <c r="D115" s="62">
        <v>290</v>
      </c>
      <c r="E115" s="63" t="s">
        <v>3291</v>
      </c>
      <c r="G115" s="62">
        <v>463</v>
      </c>
      <c r="H115" s="63" t="s">
        <v>3292</v>
      </c>
    </row>
    <row r="116" spans="1:8" ht="14.1" customHeight="1">
      <c r="A116" s="62">
        <v>111</v>
      </c>
      <c r="B116" s="63" t="s">
        <v>3293</v>
      </c>
      <c r="D116" s="62">
        <v>537</v>
      </c>
      <c r="E116" s="63" t="s">
        <v>3294</v>
      </c>
      <c r="G116" s="62">
        <v>601</v>
      </c>
      <c r="H116" s="63" t="s">
        <v>3295</v>
      </c>
    </row>
    <row r="117" spans="1:8" ht="14.1" customHeight="1">
      <c r="A117" s="62">
        <v>113</v>
      </c>
      <c r="B117" s="63" t="s">
        <v>3296</v>
      </c>
      <c r="D117" s="62">
        <v>291</v>
      </c>
      <c r="E117" s="63" t="s">
        <v>3294</v>
      </c>
      <c r="G117" s="62">
        <v>464</v>
      </c>
      <c r="H117" s="63" t="s">
        <v>3297</v>
      </c>
    </row>
    <row r="118" spans="1:8" ht="14.1" customHeight="1">
      <c r="A118" s="62">
        <v>114</v>
      </c>
      <c r="B118" s="63" t="s">
        <v>3298</v>
      </c>
      <c r="D118" s="62">
        <v>292</v>
      </c>
      <c r="E118" s="63" t="s">
        <v>3567</v>
      </c>
      <c r="G118" s="62">
        <v>593</v>
      </c>
      <c r="H118" s="63" t="s">
        <v>3568</v>
      </c>
    </row>
    <row r="119" spans="1:8" ht="14.1" customHeight="1">
      <c r="A119" s="62">
        <v>619</v>
      </c>
      <c r="B119" s="63" t="s">
        <v>3569</v>
      </c>
      <c r="D119" s="62">
        <v>561</v>
      </c>
      <c r="E119" s="63" t="s">
        <v>3570</v>
      </c>
      <c r="G119" s="62">
        <v>466</v>
      </c>
      <c r="H119" s="63" t="s">
        <v>3571</v>
      </c>
    </row>
    <row r="120" spans="1:8" ht="14.1" customHeight="1">
      <c r="A120" s="62">
        <v>115</v>
      </c>
      <c r="B120" s="63" t="s">
        <v>3572</v>
      </c>
      <c r="D120" s="62">
        <v>293</v>
      </c>
      <c r="E120" s="63" t="s">
        <v>3573</v>
      </c>
      <c r="G120" s="62">
        <v>467</v>
      </c>
      <c r="H120" s="63" t="s">
        <v>3574</v>
      </c>
    </row>
    <row r="121" spans="1:8" ht="14.1" customHeight="1">
      <c r="A121" s="62">
        <v>116</v>
      </c>
      <c r="B121" s="63" t="s">
        <v>3575</v>
      </c>
      <c r="D121" s="62">
        <v>294</v>
      </c>
      <c r="E121" s="63" t="s">
        <v>3645</v>
      </c>
      <c r="G121" s="62">
        <v>468</v>
      </c>
      <c r="H121" s="63" t="s">
        <v>3646</v>
      </c>
    </row>
    <row r="122" spans="1:8" ht="14.1" customHeight="1">
      <c r="A122" s="62">
        <v>629</v>
      </c>
      <c r="B122" s="63" t="s">
        <v>3647</v>
      </c>
      <c r="D122" s="62">
        <v>296</v>
      </c>
      <c r="E122" s="63" t="s">
        <v>3648</v>
      </c>
      <c r="G122" s="62">
        <v>469</v>
      </c>
      <c r="H122" s="63" t="s">
        <v>3649</v>
      </c>
    </row>
    <row r="123" spans="1:8" ht="14.1" customHeight="1">
      <c r="A123" s="62">
        <v>117</v>
      </c>
      <c r="B123" s="63" t="s">
        <v>3650</v>
      </c>
      <c r="D123" s="62">
        <v>297</v>
      </c>
      <c r="E123" s="63" t="s">
        <v>3651</v>
      </c>
      <c r="G123" s="62">
        <v>471</v>
      </c>
      <c r="H123" s="63" t="s">
        <v>3652</v>
      </c>
    </row>
    <row r="124" spans="1:8" ht="14.1" customHeight="1">
      <c r="A124" s="62">
        <v>571</v>
      </c>
      <c r="B124" s="63" t="s">
        <v>728</v>
      </c>
      <c r="D124" s="62">
        <v>588</v>
      </c>
      <c r="E124" s="63" t="s">
        <v>729</v>
      </c>
      <c r="G124" s="62">
        <v>472</v>
      </c>
      <c r="H124" s="63" t="s">
        <v>730</v>
      </c>
    </row>
    <row r="125" spans="1:8" ht="14.1" customHeight="1">
      <c r="A125" s="62">
        <v>118</v>
      </c>
      <c r="B125" s="63" t="s">
        <v>731</v>
      </c>
      <c r="D125" s="62">
        <v>299</v>
      </c>
      <c r="E125" s="63" t="s">
        <v>732</v>
      </c>
      <c r="G125" s="62">
        <v>473</v>
      </c>
      <c r="H125" s="63" t="s">
        <v>733</v>
      </c>
    </row>
    <row r="126" spans="1:8" ht="14.1" customHeight="1">
      <c r="A126" s="62">
        <v>119</v>
      </c>
      <c r="B126" s="63" t="s">
        <v>734</v>
      </c>
      <c r="D126" s="62">
        <v>300</v>
      </c>
      <c r="E126" s="63" t="s">
        <v>735</v>
      </c>
      <c r="G126" s="62">
        <v>474</v>
      </c>
      <c r="H126" s="63" t="s">
        <v>736</v>
      </c>
    </row>
    <row r="127" spans="1:8" ht="14.1" customHeight="1">
      <c r="A127" s="62">
        <v>120</v>
      </c>
      <c r="B127" s="63" t="s">
        <v>737</v>
      </c>
      <c r="D127" s="62">
        <v>301</v>
      </c>
      <c r="E127" s="63" t="s">
        <v>738</v>
      </c>
      <c r="G127" s="62">
        <v>475</v>
      </c>
      <c r="H127" s="63" t="s">
        <v>739</v>
      </c>
    </row>
    <row r="128" spans="1:8" ht="14.1" customHeight="1">
      <c r="A128" s="62">
        <v>121</v>
      </c>
      <c r="B128" s="63" t="s">
        <v>740</v>
      </c>
      <c r="D128" s="62">
        <v>302</v>
      </c>
      <c r="E128" s="63" t="s">
        <v>741</v>
      </c>
      <c r="G128" s="62">
        <v>541</v>
      </c>
      <c r="H128" s="63" t="s">
        <v>742</v>
      </c>
    </row>
    <row r="129" spans="1:8" ht="14.1" customHeight="1">
      <c r="A129" s="62">
        <v>122</v>
      </c>
      <c r="B129" s="63" t="s">
        <v>743</v>
      </c>
      <c r="D129" s="62">
        <v>303</v>
      </c>
      <c r="E129" s="63" t="s">
        <v>744</v>
      </c>
      <c r="G129" s="62">
        <v>476</v>
      </c>
      <c r="H129" s="63" t="s">
        <v>745</v>
      </c>
    </row>
    <row r="130" spans="1:8" ht="14.1" customHeight="1">
      <c r="A130" s="62">
        <v>123</v>
      </c>
      <c r="B130" s="63" t="s">
        <v>746</v>
      </c>
      <c r="D130" s="62">
        <v>304</v>
      </c>
      <c r="E130" s="63" t="s">
        <v>747</v>
      </c>
      <c r="G130" s="62">
        <v>477</v>
      </c>
      <c r="H130" s="63" t="s">
        <v>748</v>
      </c>
    </row>
    <row r="131" spans="1:8" ht="14.1" customHeight="1">
      <c r="A131" s="62">
        <v>124</v>
      </c>
      <c r="B131" s="63" t="s">
        <v>749</v>
      </c>
      <c r="D131" s="62">
        <v>306</v>
      </c>
      <c r="E131" s="63" t="s">
        <v>750</v>
      </c>
      <c r="G131" s="62">
        <v>478</v>
      </c>
      <c r="H131" s="63" t="s">
        <v>751</v>
      </c>
    </row>
    <row r="132" spans="1:8" ht="14.1" customHeight="1">
      <c r="A132" s="62">
        <v>618</v>
      </c>
      <c r="B132" s="63" t="s">
        <v>752</v>
      </c>
      <c r="D132" s="62">
        <v>307</v>
      </c>
      <c r="E132" s="63" t="s">
        <v>753</v>
      </c>
      <c r="G132" s="62">
        <v>565</v>
      </c>
      <c r="H132" s="63" t="s">
        <v>754</v>
      </c>
    </row>
    <row r="133" spans="1:8" ht="14.1" customHeight="1">
      <c r="A133" s="62">
        <v>125</v>
      </c>
      <c r="B133" s="63" t="s">
        <v>755</v>
      </c>
      <c r="D133" s="62">
        <v>308</v>
      </c>
      <c r="E133" s="63" t="s">
        <v>756</v>
      </c>
      <c r="G133" s="62">
        <v>558</v>
      </c>
      <c r="H133" s="63" t="s">
        <v>757</v>
      </c>
    </row>
    <row r="134" spans="1:8" ht="14.1" customHeight="1">
      <c r="A134" s="62">
        <v>569</v>
      </c>
      <c r="B134" s="63" t="s">
        <v>758</v>
      </c>
      <c r="D134" s="62">
        <v>605</v>
      </c>
      <c r="E134" s="63" t="s">
        <v>759</v>
      </c>
      <c r="G134" s="62">
        <v>480</v>
      </c>
      <c r="H134" s="63" t="s">
        <v>760</v>
      </c>
    </row>
    <row r="135" spans="1:8" ht="14.1" customHeight="1">
      <c r="A135" s="64">
        <v>127</v>
      </c>
      <c r="B135" s="65" t="s">
        <v>761</v>
      </c>
      <c r="D135" s="64">
        <v>309</v>
      </c>
      <c r="E135" s="65" t="s">
        <v>762</v>
      </c>
      <c r="G135" s="64">
        <v>481</v>
      </c>
      <c r="H135" s="65" t="s">
        <v>763</v>
      </c>
    </row>
    <row r="136" spans="1:8" ht="14.1" customHeight="1">
      <c r="A136" s="64">
        <v>129</v>
      </c>
      <c r="B136" s="65" t="s">
        <v>764</v>
      </c>
      <c r="D136" s="64">
        <v>542</v>
      </c>
      <c r="E136" s="65" t="s">
        <v>765</v>
      </c>
      <c r="G136" s="64">
        <v>483</v>
      </c>
      <c r="H136" s="65" t="s">
        <v>766</v>
      </c>
    </row>
    <row r="137" spans="1:8" ht="14.1" customHeight="1">
      <c r="A137" s="64">
        <v>604</v>
      </c>
      <c r="B137" s="65" t="s">
        <v>767</v>
      </c>
      <c r="D137" s="64">
        <v>311</v>
      </c>
      <c r="E137" s="65" t="s">
        <v>768</v>
      </c>
      <c r="G137" s="64">
        <v>484</v>
      </c>
      <c r="H137" s="65" t="s">
        <v>769</v>
      </c>
    </row>
    <row r="138" spans="1:8" ht="14.1" customHeight="1">
      <c r="A138" s="64">
        <v>130</v>
      </c>
      <c r="B138" s="65" t="s">
        <v>845</v>
      </c>
      <c r="D138" s="64">
        <v>312</v>
      </c>
      <c r="E138" s="65" t="s">
        <v>846</v>
      </c>
      <c r="G138" s="64">
        <v>485</v>
      </c>
      <c r="H138" s="65" t="s">
        <v>1541</v>
      </c>
    </row>
    <row r="139" spans="1:8" ht="14.1" customHeight="1">
      <c r="A139" s="64">
        <v>131</v>
      </c>
      <c r="B139" s="65" t="s">
        <v>1542</v>
      </c>
      <c r="D139" s="64">
        <v>313</v>
      </c>
      <c r="E139" s="65" t="s">
        <v>1543</v>
      </c>
      <c r="G139" s="64">
        <v>486</v>
      </c>
      <c r="H139" s="65" t="s">
        <v>1544</v>
      </c>
    </row>
    <row r="140" spans="1:8" ht="14.1" customHeight="1">
      <c r="A140" s="64">
        <v>132</v>
      </c>
      <c r="B140" s="65" t="s">
        <v>3502</v>
      </c>
      <c r="D140" s="64">
        <v>314</v>
      </c>
      <c r="E140" s="65" t="s">
        <v>3503</v>
      </c>
      <c r="G140" s="64">
        <v>487</v>
      </c>
      <c r="H140" s="65" t="s">
        <v>3504</v>
      </c>
    </row>
    <row r="141" spans="1:8" ht="14.1" customHeight="1">
      <c r="A141" s="64">
        <v>134</v>
      </c>
      <c r="B141" s="65" t="s">
        <v>3505</v>
      </c>
      <c r="D141" s="64">
        <v>535</v>
      </c>
      <c r="E141" s="65" t="s">
        <v>3506</v>
      </c>
      <c r="G141" s="64">
        <v>488</v>
      </c>
      <c r="H141" s="65" t="s">
        <v>3507</v>
      </c>
    </row>
    <row r="142" spans="1:8" ht="14.1" customHeight="1">
      <c r="A142" s="64">
        <v>135</v>
      </c>
      <c r="B142" s="65" t="s">
        <v>3508</v>
      </c>
      <c r="D142" s="64">
        <v>315</v>
      </c>
      <c r="E142" s="65" t="s">
        <v>3509</v>
      </c>
      <c r="G142" s="64">
        <v>489</v>
      </c>
      <c r="H142" s="65" t="s">
        <v>3510</v>
      </c>
    </row>
    <row r="143" spans="1:8" ht="14.1" customHeight="1">
      <c r="A143" s="64">
        <v>136</v>
      </c>
      <c r="B143" s="65" t="s">
        <v>3511</v>
      </c>
      <c r="D143" s="64">
        <v>316</v>
      </c>
      <c r="E143" s="65" t="s">
        <v>3512</v>
      </c>
      <c r="G143" s="64">
        <v>490</v>
      </c>
      <c r="H143" s="65" t="s">
        <v>3513</v>
      </c>
    </row>
    <row r="144" spans="1:8" ht="14.1" customHeight="1">
      <c r="A144" s="64">
        <v>137</v>
      </c>
      <c r="B144" s="65" t="s">
        <v>3514</v>
      </c>
      <c r="D144" s="64">
        <v>317</v>
      </c>
      <c r="E144" s="65" t="s">
        <v>3515</v>
      </c>
      <c r="G144" s="64">
        <v>491</v>
      </c>
      <c r="H144" s="65" t="s">
        <v>3516</v>
      </c>
    </row>
    <row r="145" spans="1:8" ht="14.1" customHeight="1">
      <c r="A145" s="64">
        <v>138</v>
      </c>
      <c r="B145" s="65" t="s">
        <v>3517</v>
      </c>
      <c r="D145" s="64">
        <v>318</v>
      </c>
      <c r="E145" s="65" t="s">
        <v>3518</v>
      </c>
      <c r="G145" s="64">
        <v>492</v>
      </c>
      <c r="H145" s="65" t="s">
        <v>3519</v>
      </c>
    </row>
    <row r="146" spans="1:8" ht="14.1" customHeight="1">
      <c r="A146" s="64">
        <v>139</v>
      </c>
      <c r="B146" s="65" t="s">
        <v>3520</v>
      </c>
      <c r="D146" s="64">
        <v>320</v>
      </c>
      <c r="E146" s="65" t="s">
        <v>3521</v>
      </c>
      <c r="G146" s="64">
        <v>493</v>
      </c>
      <c r="H146" s="65" t="s">
        <v>3522</v>
      </c>
    </row>
    <row r="147" spans="1:8" ht="14.1" customHeight="1">
      <c r="A147" s="64">
        <v>140</v>
      </c>
      <c r="B147" s="65" t="s">
        <v>3523</v>
      </c>
      <c r="D147" s="64">
        <v>321</v>
      </c>
      <c r="E147" s="65" t="s">
        <v>3524</v>
      </c>
      <c r="G147" s="64">
        <v>494</v>
      </c>
      <c r="H147" s="65" t="s">
        <v>3525</v>
      </c>
    </row>
    <row r="148" spans="1:8" ht="14.1" customHeight="1">
      <c r="A148" s="64">
        <v>141</v>
      </c>
      <c r="B148" s="65" t="s">
        <v>3526</v>
      </c>
      <c r="D148" s="64">
        <v>323</v>
      </c>
      <c r="E148" s="65" t="s">
        <v>3527</v>
      </c>
      <c r="G148" s="64">
        <v>495</v>
      </c>
      <c r="H148" s="65" t="s">
        <v>3528</v>
      </c>
    </row>
    <row r="149" spans="1:8" ht="14.1" customHeight="1">
      <c r="A149" s="64">
        <v>510</v>
      </c>
      <c r="B149" s="65" t="s">
        <v>3529</v>
      </c>
      <c r="D149" s="64">
        <v>324</v>
      </c>
      <c r="E149" s="65" t="s">
        <v>3530</v>
      </c>
      <c r="G149" s="64">
        <v>497</v>
      </c>
      <c r="H149" s="65" t="s">
        <v>3531</v>
      </c>
    </row>
    <row r="150" spans="1:8" ht="14.1" customHeight="1">
      <c r="A150" s="64">
        <v>144</v>
      </c>
      <c r="B150" s="65" t="s">
        <v>3532</v>
      </c>
      <c r="D150" s="64">
        <v>325</v>
      </c>
      <c r="E150" s="65" t="s">
        <v>3533</v>
      </c>
      <c r="G150" s="64">
        <v>498</v>
      </c>
      <c r="H150" s="65" t="s">
        <v>646</v>
      </c>
    </row>
    <row r="151" spans="1:8" ht="14.1" customHeight="1">
      <c r="A151" s="64">
        <v>145</v>
      </c>
      <c r="B151" s="65" t="s">
        <v>647</v>
      </c>
      <c r="D151" s="64">
        <v>326</v>
      </c>
      <c r="E151" s="65" t="s">
        <v>648</v>
      </c>
      <c r="G151" s="64">
        <v>579</v>
      </c>
      <c r="H151" s="65" t="s">
        <v>4052</v>
      </c>
    </row>
    <row r="152" spans="1:8" ht="14.1" customHeight="1">
      <c r="A152" s="64">
        <v>146</v>
      </c>
      <c r="B152" s="65" t="s">
        <v>4053</v>
      </c>
      <c r="D152" s="64">
        <v>327</v>
      </c>
      <c r="E152" s="65" t="s">
        <v>4054</v>
      </c>
      <c r="G152" s="64">
        <v>499</v>
      </c>
      <c r="H152" s="65" t="s">
        <v>4055</v>
      </c>
    </row>
    <row r="153" spans="1:8" ht="14.1" customHeight="1">
      <c r="A153" s="64">
        <v>148</v>
      </c>
      <c r="B153" s="65" t="s">
        <v>4056</v>
      </c>
      <c r="D153" s="64">
        <v>328</v>
      </c>
      <c r="E153" s="65" t="s">
        <v>4057</v>
      </c>
      <c r="G153" s="64">
        <v>500</v>
      </c>
      <c r="H153" s="65" t="s">
        <v>4058</v>
      </c>
    </row>
    <row r="154" spans="1:8" ht="14.1" customHeight="1">
      <c r="A154" s="64">
        <v>149</v>
      </c>
      <c r="B154" s="65" t="s">
        <v>4059</v>
      </c>
      <c r="D154" s="64">
        <v>329</v>
      </c>
      <c r="E154" s="65" t="s">
        <v>4060</v>
      </c>
      <c r="G154" s="64">
        <v>502</v>
      </c>
      <c r="H154" s="65" t="s">
        <v>4061</v>
      </c>
    </row>
    <row r="155" spans="1:8" ht="14.1" customHeight="1">
      <c r="A155" s="64">
        <v>150</v>
      </c>
      <c r="B155" s="65" t="s">
        <v>4062</v>
      </c>
      <c r="D155" s="64">
        <v>330</v>
      </c>
      <c r="E155" s="65" t="s">
        <v>4063</v>
      </c>
      <c r="G155" s="64">
        <v>584</v>
      </c>
      <c r="H155" s="65" t="s">
        <v>4064</v>
      </c>
    </row>
    <row r="156" spans="1:8" ht="14.1" customHeight="1">
      <c r="A156" s="64">
        <v>152</v>
      </c>
      <c r="B156" s="65" t="s">
        <v>4065</v>
      </c>
      <c r="D156" s="64">
        <v>581</v>
      </c>
      <c r="E156" s="65" t="s">
        <v>4066</v>
      </c>
      <c r="G156" s="64">
        <v>503</v>
      </c>
      <c r="H156" s="65" t="s">
        <v>4067</v>
      </c>
    </row>
    <row r="157" spans="1:8" ht="14.1" customHeight="1">
      <c r="A157" s="64">
        <v>153</v>
      </c>
      <c r="B157" s="65" t="s">
        <v>4068</v>
      </c>
      <c r="D157" s="64">
        <v>331</v>
      </c>
      <c r="E157" s="65" t="s">
        <v>4069</v>
      </c>
      <c r="G157" s="64">
        <v>504</v>
      </c>
      <c r="H157" s="65" t="s">
        <v>4070</v>
      </c>
    </row>
    <row r="158" spans="1:8" ht="14.1" customHeight="1">
      <c r="A158" s="64">
        <v>154</v>
      </c>
      <c r="B158" s="65" t="s">
        <v>4071</v>
      </c>
      <c r="D158" s="64">
        <v>332</v>
      </c>
      <c r="E158" s="65" t="s">
        <v>4072</v>
      </c>
      <c r="G158" s="64">
        <v>505</v>
      </c>
      <c r="H158" s="65" t="s">
        <v>4073</v>
      </c>
    </row>
    <row r="159" spans="1:8" ht="14.1" customHeight="1">
      <c r="A159" s="64">
        <v>155</v>
      </c>
      <c r="B159" s="65" t="s">
        <v>4074</v>
      </c>
      <c r="D159" s="64">
        <v>333</v>
      </c>
      <c r="E159" s="65" t="s">
        <v>4075</v>
      </c>
      <c r="G159" s="64">
        <v>506</v>
      </c>
      <c r="H159" s="65" t="s">
        <v>4076</v>
      </c>
    </row>
    <row r="160" spans="1:8" ht="14.1" customHeight="1">
      <c r="A160" s="64">
        <v>156</v>
      </c>
      <c r="B160" s="65" t="s">
        <v>4077</v>
      </c>
      <c r="D160" s="64">
        <v>334</v>
      </c>
      <c r="E160" s="65" t="s">
        <v>4078</v>
      </c>
      <c r="G160" s="64">
        <v>507</v>
      </c>
      <c r="H160" s="65" t="s">
        <v>4079</v>
      </c>
    </row>
    <row r="161" spans="1:8" ht="14.1" customHeight="1">
      <c r="A161" s="64">
        <v>158</v>
      </c>
      <c r="B161" s="65" t="s">
        <v>4080</v>
      </c>
      <c r="D161" s="64">
        <v>455</v>
      </c>
      <c r="E161" s="65" t="s">
        <v>4081</v>
      </c>
      <c r="G161" s="64">
        <v>508</v>
      </c>
      <c r="H161" s="65" t="s">
        <v>4082</v>
      </c>
    </row>
    <row r="162" spans="1:8" ht="14.1" customHeight="1">
      <c r="A162" s="64">
        <v>159</v>
      </c>
      <c r="B162" s="65" t="s">
        <v>4083</v>
      </c>
      <c r="D162" s="64">
        <v>335</v>
      </c>
      <c r="E162" s="65" t="s">
        <v>4084</v>
      </c>
      <c r="G162" s="64">
        <v>509</v>
      </c>
      <c r="H162" s="65" t="s">
        <v>4085</v>
      </c>
    </row>
    <row r="163" spans="1:8" ht="14.1" customHeight="1">
      <c r="A163" s="64">
        <v>161</v>
      </c>
      <c r="B163" s="65" t="s">
        <v>4086</v>
      </c>
      <c r="D163" s="64">
        <v>337</v>
      </c>
      <c r="E163" s="65" t="s">
        <v>4087</v>
      </c>
      <c r="G163" s="64">
        <v>511</v>
      </c>
      <c r="H163" s="65" t="s">
        <v>4088</v>
      </c>
    </row>
    <row r="164" spans="1:8" ht="14.1" customHeight="1">
      <c r="A164" s="64">
        <v>609</v>
      </c>
      <c r="B164" s="65" t="s">
        <v>4089</v>
      </c>
      <c r="D164" s="64">
        <v>338</v>
      </c>
      <c r="E164" s="65" t="s">
        <v>4090</v>
      </c>
      <c r="G164" s="64">
        <v>512</v>
      </c>
      <c r="H164" s="65" t="s">
        <v>4091</v>
      </c>
    </row>
    <row r="165" spans="1:8" ht="14.1" customHeight="1">
      <c r="A165" s="64">
        <v>163</v>
      </c>
      <c r="B165" s="65" t="s">
        <v>4092</v>
      </c>
      <c r="D165" s="64">
        <v>339</v>
      </c>
      <c r="E165" s="65" t="s">
        <v>4093</v>
      </c>
      <c r="G165" s="64">
        <v>513</v>
      </c>
      <c r="H165" s="65" t="s">
        <v>4094</v>
      </c>
    </row>
    <row r="166" spans="1:8" ht="14.1" customHeight="1">
      <c r="A166" s="64">
        <v>164</v>
      </c>
      <c r="B166" s="65" t="s">
        <v>4095</v>
      </c>
      <c r="D166" s="64">
        <v>340</v>
      </c>
      <c r="E166" s="65" t="s">
        <v>4096</v>
      </c>
      <c r="G166" s="64">
        <v>514</v>
      </c>
      <c r="H166" s="65" t="s">
        <v>4097</v>
      </c>
    </row>
    <row r="167" spans="1:8" ht="14.1" customHeight="1">
      <c r="A167" s="64">
        <v>165</v>
      </c>
      <c r="B167" s="65" t="s">
        <v>4098</v>
      </c>
      <c r="D167" s="64">
        <v>271</v>
      </c>
      <c r="E167" s="65" t="s">
        <v>4099</v>
      </c>
      <c r="G167" s="64">
        <v>516</v>
      </c>
      <c r="H167" s="65" t="s">
        <v>4100</v>
      </c>
    </row>
    <row r="168" spans="1:8" ht="14.1" customHeight="1">
      <c r="A168" s="64">
        <v>599</v>
      </c>
      <c r="B168" s="65" t="s">
        <v>4101</v>
      </c>
      <c r="D168" s="64">
        <v>616</v>
      </c>
      <c r="E168" s="65" t="s">
        <v>4102</v>
      </c>
      <c r="G168" s="64">
        <v>625</v>
      </c>
      <c r="H168" s="65" t="s">
        <v>4103</v>
      </c>
    </row>
    <row r="169" spans="1:8" ht="14.1" customHeight="1">
      <c r="A169" s="64">
        <v>166</v>
      </c>
      <c r="B169" s="65" t="s">
        <v>4104</v>
      </c>
      <c r="D169" s="64">
        <v>341</v>
      </c>
      <c r="E169" s="65" t="s">
        <v>4105</v>
      </c>
      <c r="G169" s="64">
        <v>517</v>
      </c>
      <c r="H169" s="65" t="s">
        <v>4106</v>
      </c>
    </row>
    <row r="170" spans="1:8" ht="14.1" customHeight="1">
      <c r="A170" s="64">
        <v>167</v>
      </c>
      <c r="B170" s="65" t="s">
        <v>4107</v>
      </c>
      <c r="D170" s="64">
        <v>342</v>
      </c>
      <c r="E170" s="65" t="s">
        <v>4108</v>
      </c>
      <c r="G170" s="64">
        <v>518</v>
      </c>
      <c r="H170" s="65" t="s">
        <v>4109</v>
      </c>
    </row>
    <row r="171" spans="1:8" ht="14.1" customHeight="1">
      <c r="A171" s="64">
        <v>168</v>
      </c>
      <c r="B171" s="65" t="s">
        <v>4110</v>
      </c>
      <c r="D171" s="64">
        <v>343</v>
      </c>
      <c r="E171" s="65" t="s">
        <v>4111</v>
      </c>
      <c r="G171" s="64">
        <v>519</v>
      </c>
      <c r="H171" s="65" t="s">
        <v>4112</v>
      </c>
    </row>
    <row r="172" spans="1:8" ht="14.1" customHeight="1">
      <c r="A172" s="64">
        <v>169</v>
      </c>
      <c r="B172" s="65" t="s">
        <v>4113</v>
      </c>
      <c r="D172" s="64">
        <v>544</v>
      </c>
      <c r="E172" s="65" t="s">
        <v>4114</v>
      </c>
      <c r="G172" s="64">
        <v>520</v>
      </c>
      <c r="H172" s="65" t="s">
        <v>4115</v>
      </c>
    </row>
    <row r="173" spans="1:8" ht="14.1" customHeight="1">
      <c r="A173" s="64">
        <v>170</v>
      </c>
      <c r="B173" s="65" t="s">
        <v>4116</v>
      </c>
      <c r="D173" s="64">
        <v>344</v>
      </c>
      <c r="E173" s="65" t="s">
        <v>4117</v>
      </c>
      <c r="G173" s="64">
        <v>595</v>
      </c>
      <c r="H173" s="65" t="s">
        <v>4118</v>
      </c>
    </row>
    <row r="174" spans="1:8" ht="14.1" customHeight="1">
      <c r="A174" s="64">
        <v>171</v>
      </c>
      <c r="B174" s="65" t="s">
        <v>4119</v>
      </c>
      <c r="D174" s="64">
        <v>345</v>
      </c>
      <c r="E174" s="65" t="s">
        <v>4120</v>
      </c>
      <c r="G174" s="64">
        <v>521</v>
      </c>
      <c r="H174" s="65" t="s">
        <v>4121</v>
      </c>
    </row>
    <row r="175" spans="1:8" ht="14.1" customHeight="1">
      <c r="A175" s="64">
        <v>552</v>
      </c>
      <c r="B175" s="65" t="s">
        <v>4122</v>
      </c>
      <c r="D175" s="64">
        <v>346</v>
      </c>
      <c r="E175" s="65" t="s">
        <v>4123</v>
      </c>
      <c r="G175" s="64">
        <v>133</v>
      </c>
      <c r="H175" s="65" t="s">
        <v>4124</v>
      </c>
    </row>
    <row r="176" spans="1:8" ht="14.1" customHeight="1">
      <c r="A176" s="64">
        <v>172</v>
      </c>
      <c r="B176" s="65" t="s">
        <v>4125</v>
      </c>
      <c r="D176" s="64">
        <v>347</v>
      </c>
      <c r="E176" s="65" t="s">
        <v>4126</v>
      </c>
      <c r="G176" s="64">
        <v>522</v>
      </c>
      <c r="H176" s="65" t="s">
        <v>4127</v>
      </c>
    </row>
    <row r="177" spans="1:8" ht="14.1" customHeight="1">
      <c r="A177" s="64">
        <v>173</v>
      </c>
      <c r="B177" s="65" t="s">
        <v>4128</v>
      </c>
      <c r="D177" s="64">
        <v>348</v>
      </c>
      <c r="E177" s="65" t="s">
        <v>4129</v>
      </c>
      <c r="G177" s="64">
        <v>543</v>
      </c>
      <c r="H177" s="65" t="s">
        <v>4130</v>
      </c>
    </row>
    <row r="178" spans="1:8" ht="14.1" customHeight="1">
      <c r="A178" s="64">
        <v>559</v>
      </c>
      <c r="B178" s="65" t="s">
        <v>4131</v>
      </c>
      <c r="D178" s="64">
        <v>349</v>
      </c>
      <c r="E178" s="65" t="s">
        <v>4132</v>
      </c>
      <c r="G178" s="64">
        <v>523</v>
      </c>
      <c r="H178" s="65" t="s">
        <v>4133</v>
      </c>
    </row>
    <row r="179" spans="1:8" ht="14.1" customHeight="1">
      <c r="A179" s="64">
        <v>560</v>
      </c>
      <c r="B179" s="65" t="s">
        <v>4134</v>
      </c>
      <c r="D179" s="64">
        <v>350</v>
      </c>
      <c r="E179" s="65" t="s">
        <v>4135</v>
      </c>
      <c r="G179" s="64">
        <v>524</v>
      </c>
      <c r="H179" s="65" t="s">
        <v>4136</v>
      </c>
    </row>
    <row r="180" spans="1:8" ht="14.1" customHeight="1">
      <c r="A180" s="64">
        <v>623</v>
      </c>
      <c r="B180" s="65" t="s">
        <v>4137</v>
      </c>
      <c r="D180" s="64">
        <v>573</v>
      </c>
      <c r="E180" s="65" t="s">
        <v>4138</v>
      </c>
      <c r="G180" s="64">
        <v>525</v>
      </c>
      <c r="H180" s="65" t="s">
        <v>4139</v>
      </c>
    </row>
    <row r="181" spans="1:8" ht="14.1" customHeight="1">
      <c r="A181" s="64">
        <v>175</v>
      </c>
      <c r="B181" s="65" t="s">
        <v>4140</v>
      </c>
      <c r="D181" s="64">
        <v>351</v>
      </c>
      <c r="E181" s="65" t="s">
        <v>4141</v>
      </c>
      <c r="G181" s="64">
        <v>526</v>
      </c>
      <c r="H181" s="65" t="s">
        <v>4142</v>
      </c>
    </row>
    <row r="182" spans="1:8" ht="14.1" customHeight="1">
      <c r="A182" s="64">
        <v>176</v>
      </c>
      <c r="B182" s="65" t="s">
        <v>4143</v>
      </c>
      <c r="D182" s="64">
        <v>352</v>
      </c>
      <c r="E182" s="65" t="s">
        <v>4144</v>
      </c>
      <c r="G182" s="64">
        <v>527</v>
      </c>
      <c r="H182" s="65" t="s">
        <v>4145</v>
      </c>
    </row>
    <row r="183" spans="1:8" ht="14.1" customHeight="1">
      <c r="A183" s="64">
        <v>177</v>
      </c>
      <c r="B183" s="65" t="s">
        <v>4146</v>
      </c>
      <c r="D183" s="64">
        <v>354</v>
      </c>
      <c r="E183" s="65" t="s">
        <v>4147</v>
      </c>
      <c r="G183" s="64">
        <v>528</v>
      </c>
      <c r="H183" s="65" t="s">
        <v>4148</v>
      </c>
    </row>
    <row r="184" spans="1:8" ht="14.1" customHeight="1">
      <c r="A184" s="64">
        <v>178</v>
      </c>
      <c r="B184" s="65" t="s">
        <v>4149</v>
      </c>
      <c r="D184" s="64">
        <v>355</v>
      </c>
      <c r="E184" s="65" t="s">
        <v>4150</v>
      </c>
      <c r="G184" s="64">
        <v>566</v>
      </c>
      <c r="H184" s="65" t="s">
        <v>4151</v>
      </c>
    </row>
    <row r="185" spans="1:8" ht="14.1" customHeight="1">
      <c r="A185" s="64">
        <v>179</v>
      </c>
      <c r="B185" s="65" t="s">
        <v>4152</v>
      </c>
      <c r="D185" s="64">
        <v>356</v>
      </c>
      <c r="E185" s="65" t="s">
        <v>4153</v>
      </c>
      <c r="G185" s="64">
        <v>530</v>
      </c>
      <c r="H185" s="65" t="s">
        <v>4154</v>
      </c>
    </row>
    <row r="186" spans="1:8" ht="14.1" customHeight="1">
      <c r="A186" s="64">
        <v>596</v>
      </c>
      <c r="B186" s="65" t="s">
        <v>4155</v>
      </c>
      <c r="D186" s="64">
        <v>589</v>
      </c>
      <c r="E186" s="65" t="s">
        <v>4156</v>
      </c>
      <c r="G186" s="64">
        <v>531</v>
      </c>
      <c r="H186" s="65" t="s">
        <v>4157</v>
      </c>
    </row>
    <row r="187" spans="1:8" ht="14.1" customHeight="1">
      <c r="A187" s="64">
        <v>180</v>
      </c>
      <c r="B187" s="65" t="s">
        <v>4158</v>
      </c>
      <c r="D187" s="64">
        <v>620</v>
      </c>
      <c r="E187" s="65" t="s">
        <v>4159</v>
      </c>
      <c r="G187" s="64">
        <v>540</v>
      </c>
      <c r="H187" s="65" t="s">
        <v>4160</v>
      </c>
    </row>
    <row r="188" spans="1:8" ht="14.1" customHeight="1">
      <c r="A188" s="64">
        <v>181</v>
      </c>
      <c r="B188" s="65" t="s">
        <v>4161</v>
      </c>
      <c r="D188" s="64">
        <v>590</v>
      </c>
      <c r="E188" s="65" t="s">
        <v>3216</v>
      </c>
      <c r="G188" s="64">
        <v>602</v>
      </c>
      <c r="H188" s="65" t="s">
        <v>3217</v>
      </c>
    </row>
    <row r="189" spans="1:8" ht="14.1" customHeight="1">
      <c r="A189" s="64">
        <v>597</v>
      </c>
      <c r="B189" s="65" t="s">
        <v>1214</v>
      </c>
      <c r="D189" s="64">
        <v>357</v>
      </c>
      <c r="E189" s="65" t="s">
        <v>1215</v>
      </c>
      <c r="G189" s="64">
        <v>534</v>
      </c>
      <c r="H189" s="65" t="s">
        <v>1216</v>
      </c>
    </row>
    <row r="190" spans="1:8" ht="14.1" customHeight="1">
      <c r="A190" s="64">
        <v>183</v>
      </c>
      <c r="B190" s="65" t="s">
        <v>1217</v>
      </c>
      <c r="D190" s="64">
        <v>583</v>
      </c>
      <c r="E190" s="65" t="s">
        <v>1218</v>
      </c>
      <c r="G190" s="66"/>
      <c r="H190" s="67"/>
    </row>
    <row r="191" spans="1:8" ht="14.1" customHeight="1">
      <c r="A191" s="68">
        <v>184</v>
      </c>
      <c r="B191" s="71" t="s">
        <v>1219</v>
      </c>
      <c r="D191" s="68">
        <v>574</v>
      </c>
      <c r="E191" s="71" t="s">
        <v>1218</v>
      </c>
      <c r="G191" s="69"/>
      <c r="H191" s="70"/>
    </row>
    <row r="192" spans="1:8" ht="5.0999999999999996" customHeight="1"/>
    <row r="193" spans="1:8" ht="30" customHeight="1">
      <c r="A193" s="520" t="s">
        <v>1950</v>
      </c>
      <c r="B193" s="521"/>
      <c r="C193" s="522" t="s">
        <v>3451</v>
      </c>
      <c r="D193" s="523"/>
      <c r="E193" s="524"/>
      <c r="F193" s="522" t="s">
        <v>1882</v>
      </c>
      <c r="G193" s="523"/>
      <c r="H193" s="524"/>
    </row>
    <row r="194" spans="1:8" ht="15" customHeight="1">
      <c r="A194" s="94" t="s">
        <v>3483</v>
      </c>
      <c r="B194" s="496" t="s">
        <v>941</v>
      </c>
      <c r="C194" s="497"/>
      <c r="D194" s="497"/>
      <c r="E194" s="497"/>
      <c r="F194" s="497"/>
      <c r="G194" s="497"/>
      <c r="H194" s="497"/>
    </row>
    <row r="195" spans="1:8" ht="15" customHeight="1">
      <c r="A195" s="319" t="s">
        <v>3151</v>
      </c>
      <c r="B195" s="320" t="s">
        <v>178</v>
      </c>
      <c r="C195" s="150"/>
      <c r="D195" s="150"/>
      <c r="E195" s="150"/>
      <c r="F195" s="150"/>
      <c r="G195" s="150"/>
      <c r="H195" s="151"/>
    </row>
    <row r="196" spans="1:8" ht="15" customHeight="1">
      <c r="A196" s="321" t="s">
        <v>579</v>
      </c>
      <c r="B196" s="322" t="s">
        <v>1782</v>
      </c>
      <c r="C196" s="152"/>
      <c r="D196" s="152"/>
      <c r="E196" s="152"/>
      <c r="F196" s="152"/>
      <c r="G196" s="152"/>
      <c r="H196" s="153"/>
    </row>
    <row r="197" spans="1:8" ht="15" customHeight="1">
      <c r="A197" s="321" t="s">
        <v>286</v>
      </c>
      <c r="B197" s="322" t="s">
        <v>1783</v>
      </c>
      <c r="C197" s="152"/>
      <c r="D197" s="152"/>
      <c r="E197" s="152"/>
      <c r="F197" s="152"/>
      <c r="G197" s="152"/>
      <c r="H197" s="153"/>
    </row>
    <row r="198" spans="1:8" ht="15" customHeight="1">
      <c r="A198" s="321" t="s">
        <v>2265</v>
      </c>
      <c r="B198" s="322" t="s">
        <v>3152</v>
      </c>
      <c r="C198" s="152"/>
      <c r="D198" s="152"/>
      <c r="E198" s="152"/>
      <c r="F198" s="152"/>
      <c r="G198" s="152"/>
      <c r="H198" s="153"/>
    </row>
    <row r="199" spans="1:8" ht="15" customHeight="1">
      <c r="A199" s="321" t="s">
        <v>3025</v>
      </c>
      <c r="B199" s="322" t="s">
        <v>3299</v>
      </c>
      <c r="C199" s="152"/>
      <c r="D199" s="152"/>
      <c r="E199" s="152"/>
      <c r="F199" s="152"/>
      <c r="G199" s="152"/>
      <c r="H199" s="153"/>
    </row>
    <row r="200" spans="1:8" ht="15" customHeight="1">
      <c r="A200" s="321" t="s">
        <v>3027</v>
      </c>
      <c r="B200" s="322" t="s">
        <v>3200</v>
      </c>
      <c r="C200" s="152"/>
      <c r="D200" s="152"/>
      <c r="E200" s="152"/>
      <c r="F200" s="152"/>
      <c r="G200" s="152"/>
      <c r="H200" s="153"/>
    </row>
    <row r="201" spans="1:8" ht="15" customHeight="1">
      <c r="A201" s="321" t="s">
        <v>3153</v>
      </c>
      <c r="B201" s="322" t="s">
        <v>3300</v>
      </c>
      <c r="C201" s="152"/>
      <c r="D201" s="152"/>
      <c r="E201" s="152"/>
      <c r="F201" s="152"/>
      <c r="G201" s="152"/>
      <c r="H201" s="153"/>
    </row>
    <row r="202" spans="1:8" ht="15" customHeight="1">
      <c r="A202" s="321" t="s">
        <v>4022</v>
      </c>
      <c r="B202" s="322" t="s">
        <v>3301</v>
      </c>
      <c r="C202" s="152"/>
      <c r="D202" s="152"/>
      <c r="E202" s="152"/>
      <c r="F202" s="152"/>
      <c r="G202" s="152"/>
      <c r="H202" s="153"/>
    </row>
    <row r="203" spans="1:8" ht="15" customHeight="1">
      <c r="A203" s="321" t="s">
        <v>3154</v>
      </c>
      <c r="B203" s="322" t="s">
        <v>166</v>
      </c>
      <c r="C203" s="152"/>
      <c r="D203" s="152"/>
      <c r="E203" s="152"/>
      <c r="F203" s="152"/>
      <c r="G203" s="152"/>
      <c r="H203" s="153"/>
    </row>
    <row r="204" spans="1:8" ht="15" customHeight="1">
      <c r="A204" s="321" t="s">
        <v>3155</v>
      </c>
      <c r="B204" s="322" t="s">
        <v>3302</v>
      </c>
      <c r="C204" s="154"/>
      <c r="D204" s="154"/>
      <c r="E204" s="154"/>
      <c r="F204" s="154"/>
      <c r="G204" s="154"/>
      <c r="H204" s="155"/>
    </row>
    <row r="205" spans="1:8" ht="15" customHeight="1">
      <c r="A205" s="321" t="s">
        <v>3156</v>
      </c>
      <c r="B205" s="322" t="s">
        <v>441</v>
      </c>
      <c r="C205" s="152"/>
      <c r="D205" s="152"/>
      <c r="E205" s="152"/>
      <c r="F205" s="152"/>
      <c r="G205" s="152"/>
      <c r="H205" s="153"/>
    </row>
    <row r="206" spans="1:8" ht="15" customHeight="1">
      <c r="A206" s="321" t="s">
        <v>3157</v>
      </c>
      <c r="B206" s="322" t="s">
        <v>3201</v>
      </c>
      <c r="C206" s="154"/>
      <c r="D206" s="154"/>
      <c r="E206" s="154"/>
      <c r="F206" s="154"/>
      <c r="G206" s="154"/>
      <c r="H206" s="155"/>
    </row>
    <row r="207" spans="1:8" ht="15" customHeight="1">
      <c r="A207" s="321" t="s">
        <v>4026</v>
      </c>
      <c r="B207" s="322" t="s">
        <v>994</v>
      </c>
      <c r="C207" s="154"/>
      <c r="D207" s="154"/>
      <c r="E207" s="154"/>
      <c r="F207" s="154"/>
      <c r="G207" s="154"/>
      <c r="H207" s="155"/>
    </row>
    <row r="208" spans="1:8" ht="15" customHeight="1">
      <c r="A208" s="321" t="s">
        <v>4028</v>
      </c>
      <c r="B208" s="322" t="s">
        <v>130</v>
      </c>
      <c r="C208" s="154"/>
      <c r="D208" s="154"/>
      <c r="E208" s="154"/>
      <c r="F208" s="154"/>
      <c r="G208" s="154"/>
      <c r="H208" s="155"/>
    </row>
    <row r="209" spans="1:8" ht="15" customHeight="1">
      <c r="A209" s="321" t="s">
        <v>3158</v>
      </c>
      <c r="B209" s="322" t="s">
        <v>2310</v>
      </c>
      <c r="C209" s="154"/>
      <c r="D209" s="154"/>
      <c r="E209" s="154"/>
      <c r="F209" s="154"/>
      <c r="G209" s="154"/>
      <c r="H209" s="155"/>
    </row>
    <row r="210" spans="1:8" ht="15" customHeight="1">
      <c r="A210" s="321" t="s">
        <v>2425</v>
      </c>
      <c r="B210" s="322" t="s">
        <v>3677</v>
      </c>
      <c r="C210" s="156"/>
      <c r="D210" s="156"/>
      <c r="E210" s="156"/>
      <c r="F210" s="156"/>
      <c r="G210" s="156"/>
      <c r="H210" s="157"/>
    </row>
    <row r="211" spans="1:8" ht="15" customHeight="1">
      <c r="A211" s="321" t="s">
        <v>395</v>
      </c>
      <c r="B211" s="322" t="s">
        <v>3303</v>
      </c>
      <c r="C211" s="154"/>
      <c r="D211" s="154"/>
      <c r="E211" s="154"/>
      <c r="F211" s="154"/>
      <c r="G211" s="154"/>
      <c r="H211" s="155"/>
    </row>
    <row r="212" spans="1:8" ht="15" customHeight="1">
      <c r="A212" s="321" t="s">
        <v>2428</v>
      </c>
      <c r="B212" s="322" t="s">
        <v>3678</v>
      </c>
      <c r="C212" s="152"/>
      <c r="D212" s="152"/>
      <c r="E212" s="152"/>
      <c r="F212" s="152"/>
      <c r="G212" s="152"/>
      <c r="H212" s="153"/>
    </row>
    <row r="213" spans="1:8" ht="15" customHeight="1">
      <c r="A213" s="321" t="s">
        <v>83</v>
      </c>
      <c r="B213" s="322" t="s">
        <v>3679</v>
      </c>
      <c r="C213" s="154"/>
      <c r="D213" s="154"/>
      <c r="E213" s="154"/>
      <c r="F213" s="154"/>
      <c r="G213" s="154"/>
      <c r="H213" s="155"/>
    </row>
    <row r="214" spans="1:8" ht="15" customHeight="1">
      <c r="A214" s="321" t="s">
        <v>85</v>
      </c>
      <c r="B214" s="322" t="s">
        <v>1784</v>
      </c>
      <c r="C214" s="154"/>
      <c r="D214" s="154"/>
      <c r="E214" s="154"/>
      <c r="F214" s="154"/>
      <c r="G214" s="154"/>
      <c r="H214" s="155"/>
    </row>
    <row r="215" spans="1:8" ht="15" customHeight="1">
      <c r="A215" s="321" t="s">
        <v>91</v>
      </c>
      <c r="B215" s="322" t="s">
        <v>2311</v>
      </c>
      <c r="C215" s="156"/>
      <c r="D215" s="156"/>
      <c r="E215" s="156"/>
      <c r="F215" s="156"/>
      <c r="G215" s="156"/>
      <c r="H215" s="157"/>
    </row>
    <row r="216" spans="1:8" ht="15" customHeight="1">
      <c r="A216" s="321" t="s">
        <v>3159</v>
      </c>
      <c r="B216" s="322" t="s">
        <v>3680</v>
      </c>
      <c r="C216" s="152"/>
      <c r="D216" s="152"/>
      <c r="E216" s="152"/>
      <c r="F216" s="152"/>
      <c r="G216" s="152"/>
      <c r="H216" s="153"/>
    </row>
    <row r="217" spans="1:8" ht="15" customHeight="1">
      <c r="A217" s="321" t="s">
        <v>95</v>
      </c>
      <c r="B217" s="322" t="s">
        <v>3681</v>
      </c>
      <c r="C217" s="156"/>
      <c r="D217" s="156"/>
      <c r="E217" s="156"/>
      <c r="F217" s="156"/>
      <c r="G217" s="156"/>
      <c r="H217" s="157"/>
    </row>
    <row r="218" spans="1:8" ht="15" customHeight="1">
      <c r="A218" s="321" t="s">
        <v>2939</v>
      </c>
      <c r="B218" s="322" t="s">
        <v>3304</v>
      </c>
      <c r="C218" s="154"/>
      <c r="D218" s="154"/>
      <c r="E218" s="154"/>
      <c r="F218" s="154"/>
      <c r="G218" s="154"/>
      <c r="H218" s="155"/>
    </row>
    <row r="219" spans="1:8" ht="15" customHeight="1">
      <c r="A219" s="321" t="s">
        <v>1085</v>
      </c>
      <c r="B219" s="322" t="s">
        <v>3160</v>
      </c>
      <c r="C219" s="154"/>
      <c r="D219" s="154"/>
      <c r="E219" s="154"/>
      <c r="F219" s="154"/>
      <c r="G219" s="154"/>
      <c r="H219" s="155"/>
    </row>
    <row r="220" spans="1:8" ht="15" customHeight="1">
      <c r="A220" s="321" t="s">
        <v>3161</v>
      </c>
      <c r="B220" s="322" t="s">
        <v>3682</v>
      </c>
      <c r="C220" s="154"/>
      <c r="D220" s="154"/>
      <c r="E220" s="154"/>
      <c r="F220" s="154"/>
      <c r="G220" s="154"/>
      <c r="H220" s="155"/>
    </row>
    <row r="221" spans="1:8" ht="15" customHeight="1">
      <c r="A221" s="321" t="s">
        <v>3162</v>
      </c>
      <c r="B221" s="322" t="s">
        <v>3305</v>
      </c>
      <c r="C221" s="154"/>
      <c r="D221" s="154"/>
      <c r="E221" s="154"/>
      <c r="F221" s="154"/>
      <c r="G221" s="154"/>
      <c r="H221" s="155"/>
    </row>
    <row r="222" spans="1:8" ht="15" customHeight="1">
      <c r="A222" s="321" t="s">
        <v>2289</v>
      </c>
      <c r="B222" s="322" t="s">
        <v>2705</v>
      </c>
      <c r="C222" s="154"/>
      <c r="D222" s="154"/>
      <c r="E222" s="154"/>
      <c r="F222" s="154"/>
      <c r="G222" s="154"/>
      <c r="H222" s="155"/>
    </row>
    <row r="223" spans="1:8" ht="15" customHeight="1">
      <c r="A223" s="321" t="s">
        <v>2706</v>
      </c>
      <c r="B223" s="322" t="s">
        <v>1805</v>
      </c>
      <c r="C223" s="152"/>
      <c r="D223" s="152"/>
      <c r="E223" s="152"/>
      <c r="F223" s="152"/>
      <c r="G223" s="152"/>
      <c r="H223" s="153"/>
    </row>
    <row r="224" spans="1:8" ht="15" customHeight="1">
      <c r="A224" s="321" t="s">
        <v>3091</v>
      </c>
      <c r="B224" s="322" t="s">
        <v>683</v>
      </c>
      <c r="C224" s="154"/>
      <c r="D224" s="154"/>
      <c r="E224" s="154"/>
      <c r="F224" s="154"/>
      <c r="G224" s="154"/>
      <c r="H224" s="155"/>
    </row>
    <row r="225" spans="1:8" ht="15" customHeight="1">
      <c r="A225" s="321" t="s">
        <v>3093</v>
      </c>
      <c r="B225" s="322" t="s">
        <v>128</v>
      </c>
      <c r="C225" s="152"/>
      <c r="D225" s="152"/>
      <c r="E225" s="152"/>
      <c r="F225" s="152"/>
      <c r="G225" s="152"/>
      <c r="H225" s="153"/>
    </row>
    <row r="226" spans="1:8" ht="15" customHeight="1">
      <c r="A226" s="321" t="s">
        <v>3106</v>
      </c>
      <c r="B226" s="322" t="s">
        <v>129</v>
      </c>
      <c r="C226" s="152"/>
      <c r="D226" s="152"/>
      <c r="E226" s="152"/>
      <c r="F226" s="152"/>
      <c r="G226" s="152"/>
      <c r="H226" s="153"/>
    </row>
    <row r="227" spans="1:8" ht="15" customHeight="1">
      <c r="A227" s="321" t="s">
        <v>3113</v>
      </c>
      <c r="B227" s="322" t="s">
        <v>2237</v>
      </c>
      <c r="C227" s="154"/>
      <c r="D227" s="154"/>
      <c r="E227" s="154"/>
      <c r="F227" s="154"/>
      <c r="G227" s="154"/>
      <c r="H227" s="155"/>
    </row>
    <row r="228" spans="1:8" ht="15" customHeight="1">
      <c r="A228" s="321" t="s">
        <v>2707</v>
      </c>
      <c r="B228" s="322" t="s">
        <v>332</v>
      </c>
      <c r="C228" s="156"/>
      <c r="D228" s="156"/>
      <c r="E228" s="156"/>
      <c r="F228" s="156"/>
      <c r="G228" s="156"/>
      <c r="H228" s="157"/>
    </row>
    <row r="229" spans="1:8" ht="15" customHeight="1">
      <c r="A229" s="321" t="s">
        <v>2708</v>
      </c>
      <c r="B229" s="322" t="s">
        <v>2238</v>
      </c>
      <c r="C229" s="154"/>
      <c r="D229" s="154"/>
      <c r="E229" s="154"/>
      <c r="F229" s="154"/>
      <c r="G229" s="154"/>
      <c r="H229" s="155"/>
    </row>
    <row r="230" spans="1:8" ht="15" customHeight="1">
      <c r="A230" s="321" t="s">
        <v>2569</v>
      </c>
      <c r="B230" s="322" t="s">
        <v>3306</v>
      </c>
      <c r="C230" s="152"/>
      <c r="D230" s="152"/>
      <c r="E230" s="152"/>
      <c r="F230" s="152"/>
      <c r="G230" s="152"/>
      <c r="H230" s="153"/>
    </row>
    <row r="231" spans="1:8" ht="15" customHeight="1">
      <c r="A231" s="321" t="s">
        <v>2570</v>
      </c>
      <c r="B231" s="322" t="s">
        <v>1295</v>
      </c>
      <c r="C231" s="152"/>
      <c r="D231" s="152"/>
      <c r="E231" s="152"/>
      <c r="F231" s="152"/>
      <c r="G231" s="152"/>
      <c r="H231" s="153"/>
    </row>
    <row r="232" spans="1:8" ht="15" customHeight="1">
      <c r="A232" s="321" t="s">
        <v>2572</v>
      </c>
      <c r="B232" s="322" t="s">
        <v>3307</v>
      </c>
      <c r="C232" s="152"/>
      <c r="D232" s="152"/>
      <c r="E232" s="152"/>
      <c r="F232" s="152"/>
      <c r="G232" s="152"/>
      <c r="H232" s="153"/>
    </row>
    <row r="233" spans="1:8" ht="15" customHeight="1">
      <c r="A233" s="321" t="s">
        <v>2709</v>
      </c>
      <c r="B233" s="322" t="s">
        <v>1300</v>
      </c>
      <c r="C233" s="152"/>
      <c r="D233" s="152"/>
      <c r="E233" s="152"/>
      <c r="F233" s="152"/>
      <c r="G233" s="152"/>
      <c r="H233" s="153"/>
    </row>
    <row r="234" spans="1:8" ht="15" customHeight="1">
      <c r="A234" s="321" t="s">
        <v>2710</v>
      </c>
      <c r="B234" s="322" t="s">
        <v>3482</v>
      </c>
      <c r="C234" s="152"/>
      <c r="D234" s="152"/>
      <c r="E234" s="152"/>
      <c r="F234" s="152"/>
      <c r="G234" s="152"/>
      <c r="H234" s="153"/>
    </row>
    <row r="235" spans="1:8" ht="15" customHeight="1">
      <c r="A235" s="321" t="s">
        <v>2711</v>
      </c>
      <c r="B235" s="322" t="s">
        <v>2712</v>
      </c>
      <c r="C235" s="158"/>
      <c r="D235" s="158"/>
      <c r="E235" s="158"/>
      <c r="F235" s="158"/>
      <c r="G235" s="158"/>
      <c r="H235" s="159"/>
    </row>
    <row r="236" spans="1:8" ht="15" customHeight="1">
      <c r="A236" s="321" t="s">
        <v>2713</v>
      </c>
      <c r="B236" s="322" t="s">
        <v>3086</v>
      </c>
      <c r="C236" s="158"/>
      <c r="D236" s="158"/>
      <c r="E236" s="158"/>
      <c r="F236" s="158"/>
      <c r="G236" s="158"/>
      <c r="H236" s="159"/>
    </row>
    <row r="237" spans="1:8" ht="15" customHeight="1">
      <c r="A237" s="321" t="s">
        <v>2714</v>
      </c>
      <c r="B237" s="322" t="s">
        <v>3308</v>
      </c>
      <c r="C237" s="158"/>
      <c r="D237" s="158"/>
      <c r="E237" s="158"/>
      <c r="F237" s="158"/>
      <c r="G237" s="158"/>
      <c r="H237" s="159"/>
    </row>
    <row r="238" spans="1:8" ht="15" customHeight="1">
      <c r="A238" s="321" t="s">
        <v>2715</v>
      </c>
      <c r="B238" s="322" t="s">
        <v>1804</v>
      </c>
      <c r="C238" s="158"/>
      <c r="D238" s="158"/>
      <c r="E238" s="158"/>
      <c r="F238" s="158"/>
      <c r="G238" s="158"/>
      <c r="H238" s="159"/>
    </row>
    <row r="239" spans="1:8" ht="15" customHeight="1">
      <c r="A239" s="321" t="s">
        <v>2716</v>
      </c>
      <c r="B239" s="322" t="s">
        <v>1912</v>
      </c>
      <c r="C239" s="158"/>
      <c r="D239" s="158"/>
      <c r="E239" s="158"/>
      <c r="F239" s="158"/>
      <c r="G239" s="158"/>
      <c r="H239" s="159"/>
    </row>
    <row r="240" spans="1:8" ht="15" customHeight="1">
      <c r="A240" s="321" t="s">
        <v>276</v>
      </c>
      <c r="B240" s="322" t="s">
        <v>3309</v>
      </c>
      <c r="C240" s="158"/>
      <c r="D240" s="158"/>
      <c r="E240" s="158"/>
      <c r="F240" s="158"/>
      <c r="G240" s="158"/>
      <c r="H240" s="159"/>
    </row>
    <row r="241" spans="1:8" ht="15" customHeight="1">
      <c r="A241" s="323" t="s">
        <v>2717</v>
      </c>
      <c r="B241" s="324" t="s">
        <v>2718</v>
      </c>
      <c r="C241" s="160"/>
      <c r="D241" s="160"/>
      <c r="E241" s="160"/>
      <c r="F241" s="160"/>
      <c r="G241" s="160"/>
      <c r="H241" s="161"/>
    </row>
    <row r="242" spans="1:8"/>
    <row r="243" spans="1:8"/>
    <row r="244" spans="1:8" ht="30" customHeight="1">
      <c r="A244" s="520" t="s">
        <v>1884</v>
      </c>
      <c r="B244" s="521"/>
      <c r="C244" s="522" t="s">
        <v>3451</v>
      </c>
      <c r="D244" s="523"/>
      <c r="E244" s="524"/>
      <c r="F244" s="522" t="s">
        <v>1882</v>
      </c>
      <c r="G244" s="523"/>
      <c r="H244" s="524"/>
    </row>
    <row r="245" spans="1:8" ht="15" customHeight="1">
      <c r="A245" s="95" t="s">
        <v>52</v>
      </c>
      <c r="B245" s="513" t="s">
        <v>1883</v>
      </c>
      <c r="C245" s="514"/>
      <c r="D245" s="514"/>
      <c r="E245" s="514"/>
      <c r="F245" s="514"/>
      <c r="G245" s="514"/>
      <c r="H245" s="515"/>
    </row>
    <row r="246" spans="1:8" ht="15" customHeight="1">
      <c r="A246" s="107">
        <v>111</v>
      </c>
      <c r="B246" s="516" t="s">
        <v>1220</v>
      </c>
      <c r="C246" s="516"/>
      <c r="D246" s="516"/>
      <c r="E246" s="516"/>
      <c r="F246" s="516"/>
      <c r="G246" s="516"/>
      <c r="H246" s="517"/>
    </row>
    <row r="247" spans="1:8" ht="15" customHeight="1">
      <c r="A247" s="108">
        <v>112</v>
      </c>
      <c r="B247" s="511" t="s">
        <v>1221</v>
      </c>
      <c r="C247" s="511"/>
      <c r="D247" s="511"/>
      <c r="E247" s="511"/>
      <c r="F247" s="511"/>
      <c r="G247" s="511"/>
      <c r="H247" s="512"/>
    </row>
    <row r="248" spans="1:8" ht="15" customHeight="1">
      <c r="A248" s="108">
        <v>113</v>
      </c>
      <c r="B248" s="511" t="s">
        <v>1222</v>
      </c>
      <c r="C248" s="511"/>
      <c r="D248" s="511"/>
      <c r="E248" s="511"/>
      <c r="F248" s="511"/>
      <c r="G248" s="511"/>
      <c r="H248" s="512"/>
    </row>
    <row r="249" spans="1:8" ht="15" customHeight="1">
      <c r="A249" s="108">
        <v>114</v>
      </c>
      <c r="B249" s="511" t="s">
        <v>1223</v>
      </c>
      <c r="C249" s="511"/>
      <c r="D249" s="511"/>
      <c r="E249" s="511"/>
      <c r="F249" s="511"/>
      <c r="G249" s="511"/>
      <c r="H249" s="512"/>
    </row>
    <row r="250" spans="1:8" ht="15" customHeight="1">
      <c r="A250" s="108">
        <v>115</v>
      </c>
      <c r="B250" s="511" t="s">
        <v>1224</v>
      </c>
      <c r="C250" s="511"/>
      <c r="D250" s="511"/>
      <c r="E250" s="511"/>
      <c r="F250" s="511"/>
      <c r="G250" s="511"/>
      <c r="H250" s="512"/>
    </row>
    <row r="251" spans="1:8" ht="15" customHeight="1">
      <c r="A251" s="108">
        <v>116</v>
      </c>
      <c r="B251" s="511" t="s">
        <v>1225</v>
      </c>
      <c r="C251" s="511"/>
      <c r="D251" s="511"/>
      <c r="E251" s="511"/>
      <c r="F251" s="511"/>
      <c r="G251" s="511"/>
      <c r="H251" s="512"/>
    </row>
    <row r="252" spans="1:8" ht="15" customHeight="1">
      <c r="A252" s="108">
        <v>119</v>
      </c>
      <c r="B252" s="511" t="s">
        <v>3696</v>
      </c>
      <c r="C252" s="511"/>
      <c r="D252" s="511"/>
      <c r="E252" s="511"/>
      <c r="F252" s="511"/>
      <c r="G252" s="511"/>
      <c r="H252" s="512"/>
    </row>
    <row r="253" spans="1:8" ht="15" customHeight="1">
      <c r="A253" s="108">
        <v>121</v>
      </c>
      <c r="B253" s="511" t="s">
        <v>2219</v>
      </c>
      <c r="C253" s="511"/>
      <c r="D253" s="511"/>
      <c r="E253" s="511"/>
      <c r="F253" s="511"/>
      <c r="G253" s="511"/>
      <c r="H253" s="512"/>
    </row>
    <row r="254" spans="1:8" ht="15" customHeight="1">
      <c r="A254" s="108">
        <v>122</v>
      </c>
      <c r="B254" s="511" t="s">
        <v>2220</v>
      </c>
      <c r="C254" s="511"/>
      <c r="D254" s="511"/>
      <c r="E254" s="511"/>
      <c r="F254" s="511"/>
      <c r="G254" s="511"/>
      <c r="H254" s="512"/>
    </row>
    <row r="255" spans="1:8" ht="15" customHeight="1">
      <c r="A255" s="108">
        <v>123</v>
      </c>
      <c r="B255" s="511" t="s">
        <v>2221</v>
      </c>
      <c r="C255" s="511"/>
      <c r="D255" s="511"/>
      <c r="E255" s="511"/>
      <c r="F255" s="511"/>
      <c r="G255" s="511"/>
      <c r="H255" s="512"/>
    </row>
    <row r="256" spans="1:8" ht="15" customHeight="1">
      <c r="A256" s="108">
        <v>124</v>
      </c>
      <c r="B256" s="511" t="s">
        <v>2222</v>
      </c>
      <c r="C256" s="511"/>
      <c r="D256" s="511"/>
      <c r="E256" s="511"/>
      <c r="F256" s="511"/>
      <c r="G256" s="511"/>
      <c r="H256" s="512"/>
    </row>
    <row r="257" spans="1:8" ht="15" customHeight="1">
      <c r="A257" s="108">
        <v>125</v>
      </c>
      <c r="B257" s="511" t="s">
        <v>2223</v>
      </c>
      <c r="C257" s="511"/>
      <c r="D257" s="511"/>
      <c r="E257" s="511"/>
      <c r="F257" s="511"/>
      <c r="G257" s="511"/>
      <c r="H257" s="512"/>
    </row>
    <row r="258" spans="1:8" ht="15" customHeight="1">
      <c r="A258" s="108">
        <v>126</v>
      </c>
      <c r="B258" s="511" t="s">
        <v>3262</v>
      </c>
      <c r="C258" s="511"/>
      <c r="D258" s="511"/>
      <c r="E258" s="511"/>
      <c r="F258" s="511"/>
      <c r="G258" s="511"/>
      <c r="H258" s="512"/>
    </row>
    <row r="259" spans="1:8" ht="15" customHeight="1">
      <c r="A259" s="108">
        <v>127</v>
      </c>
      <c r="B259" s="511" t="s">
        <v>3263</v>
      </c>
      <c r="C259" s="511"/>
      <c r="D259" s="511"/>
      <c r="E259" s="511"/>
      <c r="F259" s="511"/>
      <c r="G259" s="511"/>
      <c r="H259" s="512"/>
    </row>
    <row r="260" spans="1:8" ht="15" customHeight="1">
      <c r="A260" s="108">
        <v>128</v>
      </c>
      <c r="B260" s="511" t="s">
        <v>3264</v>
      </c>
      <c r="C260" s="511"/>
      <c r="D260" s="511"/>
      <c r="E260" s="511"/>
      <c r="F260" s="511"/>
      <c r="G260" s="511"/>
      <c r="H260" s="512"/>
    </row>
    <row r="261" spans="1:8" ht="15" customHeight="1">
      <c r="A261" s="108">
        <v>129</v>
      </c>
      <c r="B261" s="511" t="s">
        <v>3265</v>
      </c>
      <c r="C261" s="511"/>
      <c r="D261" s="511"/>
      <c r="E261" s="511"/>
      <c r="F261" s="511"/>
      <c r="G261" s="511"/>
      <c r="H261" s="512"/>
    </row>
    <row r="262" spans="1:8" ht="15" customHeight="1">
      <c r="A262" s="108">
        <v>130</v>
      </c>
      <c r="B262" s="511" t="s">
        <v>3266</v>
      </c>
      <c r="C262" s="511"/>
      <c r="D262" s="511"/>
      <c r="E262" s="511"/>
      <c r="F262" s="511"/>
      <c r="G262" s="511"/>
      <c r="H262" s="512"/>
    </row>
    <row r="263" spans="1:8" ht="15" customHeight="1">
      <c r="A263" s="108">
        <v>141</v>
      </c>
      <c r="B263" s="511" t="s">
        <v>3267</v>
      </c>
      <c r="C263" s="511"/>
      <c r="D263" s="511"/>
      <c r="E263" s="511"/>
      <c r="F263" s="511"/>
      <c r="G263" s="511"/>
      <c r="H263" s="512"/>
    </row>
    <row r="264" spans="1:8" ht="15" customHeight="1">
      <c r="A264" s="108">
        <v>142</v>
      </c>
      <c r="B264" s="511" t="s">
        <v>3268</v>
      </c>
      <c r="C264" s="511"/>
      <c r="D264" s="511"/>
      <c r="E264" s="511"/>
      <c r="F264" s="511"/>
      <c r="G264" s="511"/>
      <c r="H264" s="512"/>
    </row>
    <row r="265" spans="1:8" ht="15" customHeight="1">
      <c r="A265" s="108">
        <v>143</v>
      </c>
      <c r="B265" s="511" t="s">
        <v>1813</v>
      </c>
      <c r="C265" s="511"/>
      <c r="D265" s="511"/>
      <c r="E265" s="511"/>
      <c r="F265" s="511"/>
      <c r="G265" s="511"/>
      <c r="H265" s="512"/>
    </row>
    <row r="266" spans="1:8" ht="15" customHeight="1">
      <c r="A266" s="108">
        <v>144</v>
      </c>
      <c r="B266" s="511" t="s">
        <v>1411</v>
      </c>
      <c r="C266" s="511"/>
      <c r="D266" s="511"/>
      <c r="E266" s="511"/>
      <c r="F266" s="511"/>
      <c r="G266" s="511"/>
      <c r="H266" s="512"/>
    </row>
    <row r="267" spans="1:8" ht="15" customHeight="1">
      <c r="A267" s="108">
        <v>145</v>
      </c>
      <c r="B267" s="511" t="s">
        <v>1812</v>
      </c>
      <c r="C267" s="511"/>
      <c r="D267" s="511"/>
      <c r="E267" s="511"/>
      <c r="F267" s="511"/>
      <c r="G267" s="511"/>
      <c r="H267" s="512"/>
    </row>
    <row r="268" spans="1:8" ht="15" customHeight="1">
      <c r="A268" s="108">
        <v>146</v>
      </c>
      <c r="B268" s="511" t="s">
        <v>1814</v>
      </c>
      <c r="C268" s="511"/>
      <c r="D268" s="511"/>
      <c r="E268" s="511"/>
      <c r="F268" s="511"/>
      <c r="G268" s="511"/>
      <c r="H268" s="512"/>
    </row>
    <row r="269" spans="1:8" ht="15" customHeight="1">
      <c r="A269" s="108">
        <v>147</v>
      </c>
      <c r="B269" s="511" t="s">
        <v>1815</v>
      </c>
      <c r="C269" s="511"/>
      <c r="D269" s="511"/>
      <c r="E269" s="511"/>
      <c r="F269" s="511"/>
      <c r="G269" s="511"/>
      <c r="H269" s="512"/>
    </row>
    <row r="270" spans="1:8" ht="15" customHeight="1">
      <c r="A270" s="108">
        <v>149</v>
      </c>
      <c r="B270" s="511" t="s">
        <v>1816</v>
      </c>
      <c r="C270" s="511"/>
      <c r="D270" s="511"/>
      <c r="E270" s="511"/>
      <c r="F270" s="511"/>
      <c r="G270" s="511"/>
      <c r="H270" s="512"/>
    </row>
    <row r="271" spans="1:8" ht="15" customHeight="1">
      <c r="A271" s="108">
        <v>150</v>
      </c>
      <c r="B271" s="511" t="s">
        <v>1412</v>
      </c>
      <c r="C271" s="511"/>
      <c r="D271" s="511"/>
      <c r="E271" s="511"/>
      <c r="F271" s="511"/>
      <c r="G271" s="511"/>
      <c r="H271" s="512"/>
    </row>
    <row r="272" spans="1:8" ht="15" customHeight="1">
      <c r="A272" s="108">
        <v>161</v>
      </c>
      <c r="B272" s="511" t="s">
        <v>1413</v>
      </c>
      <c r="C272" s="511"/>
      <c r="D272" s="511"/>
      <c r="E272" s="511"/>
      <c r="F272" s="511"/>
      <c r="G272" s="511"/>
      <c r="H272" s="512"/>
    </row>
    <row r="273" spans="1:8" ht="15" customHeight="1">
      <c r="A273" s="108">
        <v>162</v>
      </c>
      <c r="B273" s="511" t="s">
        <v>1674</v>
      </c>
      <c r="C273" s="511"/>
      <c r="D273" s="511"/>
      <c r="E273" s="511"/>
      <c r="F273" s="511"/>
      <c r="G273" s="511"/>
      <c r="H273" s="512"/>
    </row>
    <row r="274" spans="1:8" ht="15" customHeight="1">
      <c r="A274" s="108">
        <v>163</v>
      </c>
      <c r="B274" s="511" t="s">
        <v>1675</v>
      </c>
      <c r="C274" s="511"/>
      <c r="D274" s="511"/>
      <c r="E274" s="511"/>
      <c r="F274" s="511"/>
      <c r="G274" s="511"/>
      <c r="H274" s="512"/>
    </row>
    <row r="275" spans="1:8" ht="15" customHeight="1">
      <c r="A275" s="108">
        <v>164</v>
      </c>
      <c r="B275" s="511" t="s">
        <v>1676</v>
      </c>
      <c r="C275" s="511"/>
      <c r="D275" s="511"/>
      <c r="E275" s="511"/>
      <c r="F275" s="511"/>
      <c r="G275" s="511"/>
      <c r="H275" s="512"/>
    </row>
    <row r="276" spans="1:8" ht="15" customHeight="1">
      <c r="A276" s="108">
        <v>170</v>
      </c>
      <c r="B276" s="511" t="s">
        <v>1677</v>
      </c>
      <c r="C276" s="511"/>
      <c r="D276" s="511"/>
      <c r="E276" s="511"/>
      <c r="F276" s="511"/>
      <c r="G276" s="511"/>
      <c r="H276" s="512"/>
    </row>
    <row r="277" spans="1:8" ht="15" customHeight="1">
      <c r="A277" s="108">
        <v>210</v>
      </c>
      <c r="B277" s="511" t="s">
        <v>1678</v>
      </c>
      <c r="C277" s="511"/>
      <c r="D277" s="511"/>
      <c r="E277" s="511"/>
      <c r="F277" s="511"/>
      <c r="G277" s="511"/>
      <c r="H277" s="512"/>
    </row>
    <row r="278" spans="1:8" ht="15" customHeight="1">
      <c r="A278" s="108">
        <v>220</v>
      </c>
      <c r="B278" s="511" t="s">
        <v>1679</v>
      </c>
      <c r="C278" s="511"/>
      <c r="D278" s="511"/>
      <c r="E278" s="511"/>
      <c r="F278" s="511"/>
      <c r="G278" s="511"/>
      <c r="H278" s="512"/>
    </row>
    <row r="279" spans="1:8" ht="15" customHeight="1">
      <c r="A279" s="108">
        <v>230</v>
      </c>
      <c r="B279" s="511" t="s">
        <v>3209</v>
      </c>
      <c r="C279" s="511"/>
      <c r="D279" s="511"/>
      <c r="E279" s="511"/>
      <c r="F279" s="511"/>
      <c r="G279" s="511"/>
      <c r="H279" s="512"/>
    </row>
    <row r="280" spans="1:8" ht="15" customHeight="1">
      <c r="A280" s="108">
        <v>240</v>
      </c>
      <c r="B280" s="511" t="s">
        <v>3210</v>
      </c>
      <c r="C280" s="511"/>
      <c r="D280" s="511"/>
      <c r="E280" s="511"/>
      <c r="F280" s="511"/>
      <c r="G280" s="511"/>
      <c r="H280" s="512"/>
    </row>
    <row r="281" spans="1:8" ht="15" customHeight="1">
      <c r="A281" s="108">
        <v>311</v>
      </c>
      <c r="B281" s="511" t="s">
        <v>3211</v>
      </c>
      <c r="C281" s="511"/>
      <c r="D281" s="511"/>
      <c r="E281" s="511"/>
      <c r="F281" s="511"/>
      <c r="G281" s="511"/>
      <c r="H281" s="512"/>
    </row>
    <row r="282" spans="1:8" ht="15" customHeight="1">
      <c r="A282" s="108">
        <v>312</v>
      </c>
      <c r="B282" s="511" t="s">
        <v>1817</v>
      </c>
      <c r="C282" s="511"/>
      <c r="D282" s="511"/>
      <c r="E282" s="511"/>
      <c r="F282" s="511"/>
      <c r="G282" s="511"/>
      <c r="H282" s="512"/>
    </row>
    <row r="283" spans="1:8" ht="15" customHeight="1">
      <c r="A283" s="108">
        <v>321</v>
      </c>
      <c r="B283" s="511" t="s">
        <v>3212</v>
      </c>
      <c r="C283" s="511"/>
      <c r="D283" s="511"/>
      <c r="E283" s="511"/>
      <c r="F283" s="511"/>
      <c r="G283" s="511"/>
      <c r="H283" s="512"/>
    </row>
    <row r="284" spans="1:8" ht="15" customHeight="1">
      <c r="A284" s="108">
        <v>322</v>
      </c>
      <c r="B284" s="511" t="s">
        <v>3213</v>
      </c>
      <c r="C284" s="511"/>
      <c r="D284" s="511"/>
      <c r="E284" s="511"/>
      <c r="F284" s="511"/>
      <c r="G284" s="511"/>
      <c r="H284" s="512"/>
    </row>
    <row r="285" spans="1:8" ht="15" customHeight="1">
      <c r="A285" s="108">
        <v>510</v>
      </c>
      <c r="B285" s="511" t="s">
        <v>3214</v>
      </c>
      <c r="C285" s="511"/>
      <c r="D285" s="511"/>
      <c r="E285" s="511"/>
      <c r="F285" s="511"/>
      <c r="G285" s="511"/>
      <c r="H285" s="512"/>
    </row>
    <row r="286" spans="1:8" ht="15" customHeight="1">
      <c r="A286" s="108">
        <v>520</v>
      </c>
      <c r="B286" s="511" t="s">
        <v>3142</v>
      </c>
      <c r="C286" s="511"/>
      <c r="D286" s="511"/>
      <c r="E286" s="511"/>
      <c r="F286" s="511"/>
      <c r="G286" s="511"/>
      <c r="H286" s="512"/>
    </row>
    <row r="287" spans="1:8" ht="15" customHeight="1">
      <c r="A287" s="108">
        <v>610</v>
      </c>
      <c r="B287" s="511" t="s">
        <v>3143</v>
      </c>
      <c r="C287" s="511"/>
      <c r="D287" s="511"/>
      <c r="E287" s="511"/>
      <c r="F287" s="511"/>
      <c r="G287" s="511"/>
      <c r="H287" s="512"/>
    </row>
    <row r="288" spans="1:8" ht="15" customHeight="1">
      <c r="A288" s="108">
        <v>620</v>
      </c>
      <c r="B288" s="511" t="s">
        <v>3144</v>
      </c>
      <c r="C288" s="511"/>
      <c r="D288" s="511"/>
      <c r="E288" s="511"/>
      <c r="F288" s="511"/>
      <c r="G288" s="511"/>
      <c r="H288" s="512"/>
    </row>
    <row r="289" spans="1:8" ht="15" customHeight="1">
      <c r="A289" s="108">
        <v>710</v>
      </c>
      <c r="B289" s="511" t="s">
        <v>3145</v>
      </c>
      <c r="C289" s="511"/>
      <c r="D289" s="511"/>
      <c r="E289" s="511"/>
      <c r="F289" s="511"/>
      <c r="G289" s="511"/>
      <c r="H289" s="512"/>
    </row>
    <row r="290" spans="1:8" ht="15" customHeight="1">
      <c r="A290" s="108">
        <v>721</v>
      </c>
      <c r="B290" s="511" t="s">
        <v>3146</v>
      </c>
      <c r="C290" s="511"/>
      <c r="D290" s="511"/>
      <c r="E290" s="511"/>
      <c r="F290" s="511"/>
      <c r="G290" s="511"/>
      <c r="H290" s="512"/>
    </row>
    <row r="291" spans="1:8" ht="15" customHeight="1">
      <c r="A291" s="108">
        <v>729</v>
      </c>
      <c r="B291" s="511" t="s">
        <v>3147</v>
      </c>
      <c r="C291" s="511"/>
      <c r="D291" s="511"/>
      <c r="E291" s="511"/>
      <c r="F291" s="511"/>
      <c r="G291" s="511"/>
      <c r="H291" s="512"/>
    </row>
    <row r="292" spans="1:8" ht="15" customHeight="1">
      <c r="A292" s="108">
        <v>811</v>
      </c>
      <c r="B292" s="511" t="s">
        <v>3148</v>
      </c>
      <c r="C292" s="511"/>
      <c r="D292" s="511"/>
      <c r="E292" s="511"/>
      <c r="F292" s="511"/>
      <c r="G292" s="511"/>
      <c r="H292" s="512"/>
    </row>
    <row r="293" spans="1:8" ht="15" customHeight="1">
      <c r="A293" s="108">
        <v>812</v>
      </c>
      <c r="B293" s="511" t="s">
        <v>3149</v>
      </c>
      <c r="C293" s="511"/>
      <c r="D293" s="511"/>
      <c r="E293" s="511"/>
      <c r="F293" s="511"/>
      <c r="G293" s="511"/>
      <c r="H293" s="512"/>
    </row>
    <row r="294" spans="1:8" ht="15" customHeight="1">
      <c r="A294" s="108">
        <v>891</v>
      </c>
      <c r="B294" s="511" t="s">
        <v>3150</v>
      </c>
      <c r="C294" s="511"/>
      <c r="D294" s="511"/>
      <c r="E294" s="511"/>
      <c r="F294" s="511"/>
      <c r="G294" s="511"/>
      <c r="H294" s="512"/>
    </row>
    <row r="295" spans="1:8" ht="15" customHeight="1">
      <c r="A295" s="108">
        <v>892</v>
      </c>
      <c r="B295" s="511" t="s">
        <v>1301</v>
      </c>
      <c r="C295" s="511"/>
      <c r="D295" s="511"/>
      <c r="E295" s="511"/>
      <c r="F295" s="511"/>
      <c r="G295" s="511"/>
      <c r="H295" s="512"/>
    </row>
    <row r="296" spans="1:8" ht="15" customHeight="1">
      <c r="A296" s="108">
        <v>893</v>
      </c>
      <c r="B296" s="511" t="s">
        <v>1302</v>
      </c>
      <c r="C296" s="511"/>
      <c r="D296" s="511"/>
      <c r="E296" s="511"/>
      <c r="F296" s="511"/>
      <c r="G296" s="511"/>
      <c r="H296" s="512"/>
    </row>
    <row r="297" spans="1:8" ht="15" customHeight="1">
      <c r="A297" s="108">
        <v>899</v>
      </c>
      <c r="B297" s="511" t="s">
        <v>1303</v>
      </c>
      <c r="C297" s="511"/>
      <c r="D297" s="511"/>
      <c r="E297" s="511"/>
      <c r="F297" s="511"/>
      <c r="G297" s="511"/>
      <c r="H297" s="512"/>
    </row>
    <row r="298" spans="1:8" ht="15" customHeight="1">
      <c r="A298" s="108">
        <v>910</v>
      </c>
      <c r="B298" s="511" t="s">
        <v>1304</v>
      </c>
      <c r="C298" s="511"/>
      <c r="D298" s="511"/>
      <c r="E298" s="511"/>
      <c r="F298" s="511"/>
      <c r="G298" s="511"/>
      <c r="H298" s="512"/>
    </row>
    <row r="299" spans="1:8" ht="15" customHeight="1">
      <c r="A299" s="108">
        <v>990</v>
      </c>
      <c r="B299" s="511" t="s">
        <v>995</v>
      </c>
      <c r="C299" s="511"/>
      <c r="D299" s="511"/>
      <c r="E299" s="511"/>
      <c r="F299" s="511"/>
      <c r="G299" s="511"/>
      <c r="H299" s="512"/>
    </row>
    <row r="300" spans="1:8" ht="15" customHeight="1">
      <c r="A300" s="108">
        <v>1011</v>
      </c>
      <c r="B300" s="511" t="s">
        <v>996</v>
      </c>
      <c r="C300" s="511"/>
      <c r="D300" s="511"/>
      <c r="E300" s="511"/>
      <c r="F300" s="511"/>
      <c r="G300" s="511"/>
      <c r="H300" s="512"/>
    </row>
    <row r="301" spans="1:8" ht="15" customHeight="1">
      <c r="A301" s="108">
        <v>1012</v>
      </c>
      <c r="B301" s="511" t="s">
        <v>997</v>
      </c>
      <c r="C301" s="511"/>
      <c r="D301" s="511"/>
      <c r="E301" s="511"/>
      <c r="F301" s="511"/>
      <c r="G301" s="511"/>
      <c r="H301" s="512"/>
    </row>
    <row r="302" spans="1:8" ht="15" customHeight="1">
      <c r="A302" s="108">
        <v>1013</v>
      </c>
      <c r="B302" s="511" t="s">
        <v>1818</v>
      </c>
      <c r="C302" s="511"/>
      <c r="D302" s="511"/>
      <c r="E302" s="511"/>
      <c r="F302" s="511"/>
      <c r="G302" s="511"/>
      <c r="H302" s="512"/>
    </row>
    <row r="303" spans="1:8" ht="15" customHeight="1">
      <c r="A303" s="108">
        <v>1020</v>
      </c>
      <c r="B303" s="511" t="s">
        <v>998</v>
      </c>
      <c r="C303" s="511"/>
      <c r="D303" s="511"/>
      <c r="E303" s="511"/>
      <c r="F303" s="511"/>
      <c r="G303" s="511"/>
      <c r="H303" s="512"/>
    </row>
    <row r="304" spans="1:8" ht="15" customHeight="1">
      <c r="A304" s="108">
        <v>1031</v>
      </c>
      <c r="B304" s="511" t="s">
        <v>1819</v>
      </c>
      <c r="C304" s="511"/>
      <c r="D304" s="511"/>
      <c r="E304" s="511"/>
      <c r="F304" s="511"/>
      <c r="G304" s="511"/>
      <c r="H304" s="512"/>
    </row>
    <row r="305" spans="1:8" ht="15" customHeight="1">
      <c r="A305" s="108">
        <v>1032</v>
      </c>
      <c r="B305" s="511" t="s">
        <v>1820</v>
      </c>
      <c r="C305" s="511"/>
      <c r="D305" s="511"/>
      <c r="E305" s="511"/>
      <c r="F305" s="511"/>
      <c r="G305" s="511"/>
      <c r="H305" s="512"/>
    </row>
    <row r="306" spans="1:8" ht="15" customHeight="1">
      <c r="A306" s="108">
        <v>1039</v>
      </c>
      <c r="B306" s="511" t="s">
        <v>999</v>
      </c>
      <c r="C306" s="511"/>
      <c r="D306" s="511"/>
      <c r="E306" s="511"/>
      <c r="F306" s="511"/>
      <c r="G306" s="511"/>
      <c r="H306" s="512"/>
    </row>
    <row r="307" spans="1:8" ht="15" customHeight="1">
      <c r="A307" s="108">
        <v>1041</v>
      </c>
      <c r="B307" s="511" t="s">
        <v>1000</v>
      </c>
      <c r="C307" s="511"/>
      <c r="D307" s="511"/>
      <c r="E307" s="511"/>
      <c r="F307" s="511"/>
      <c r="G307" s="511"/>
      <c r="H307" s="512"/>
    </row>
    <row r="308" spans="1:8" ht="15" customHeight="1">
      <c r="A308" s="108">
        <v>1042</v>
      </c>
      <c r="B308" s="511" t="s">
        <v>363</v>
      </c>
      <c r="C308" s="511"/>
      <c r="D308" s="511"/>
      <c r="E308" s="511"/>
      <c r="F308" s="511"/>
      <c r="G308" s="511"/>
      <c r="H308" s="512"/>
    </row>
    <row r="309" spans="1:8" ht="15" customHeight="1">
      <c r="A309" s="108">
        <v>1051</v>
      </c>
      <c r="B309" s="511" t="s">
        <v>364</v>
      </c>
      <c r="C309" s="511"/>
      <c r="D309" s="511"/>
      <c r="E309" s="511"/>
      <c r="F309" s="511"/>
      <c r="G309" s="511"/>
      <c r="H309" s="512"/>
    </row>
    <row r="310" spans="1:8" ht="15" customHeight="1">
      <c r="A310" s="108">
        <v>1052</v>
      </c>
      <c r="B310" s="511" t="s">
        <v>1352</v>
      </c>
      <c r="C310" s="511"/>
      <c r="D310" s="511"/>
      <c r="E310" s="511"/>
      <c r="F310" s="511"/>
      <c r="G310" s="511"/>
      <c r="H310" s="512"/>
    </row>
    <row r="311" spans="1:8" ht="15" customHeight="1">
      <c r="A311" s="108">
        <v>1061</v>
      </c>
      <c r="B311" s="511" t="s">
        <v>365</v>
      </c>
      <c r="C311" s="511"/>
      <c r="D311" s="511"/>
      <c r="E311" s="511"/>
      <c r="F311" s="511"/>
      <c r="G311" s="511"/>
      <c r="H311" s="512"/>
    </row>
    <row r="312" spans="1:8" ht="15" customHeight="1">
      <c r="A312" s="108">
        <v>1062</v>
      </c>
      <c r="B312" s="511" t="s">
        <v>1211</v>
      </c>
      <c r="C312" s="511"/>
      <c r="D312" s="511"/>
      <c r="E312" s="511"/>
      <c r="F312" s="511"/>
      <c r="G312" s="511"/>
      <c r="H312" s="512"/>
    </row>
    <row r="313" spans="1:8" ht="15" customHeight="1">
      <c r="A313" s="108">
        <v>1071</v>
      </c>
      <c r="B313" s="511" t="s">
        <v>2617</v>
      </c>
      <c r="C313" s="511"/>
      <c r="D313" s="511"/>
      <c r="E313" s="511"/>
      <c r="F313" s="511"/>
      <c r="G313" s="511"/>
      <c r="H313" s="512"/>
    </row>
    <row r="314" spans="1:8" ht="15" customHeight="1">
      <c r="A314" s="108">
        <v>1072</v>
      </c>
      <c r="B314" s="511" t="s">
        <v>2618</v>
      </c>
      <c r="C314" s="511"/>
      <c r="D314" s="511"/>
      <c r="E314" s="511"/>
      <c r="F314" s="511"/>
      <c r="G314" s="511"/>
      <c r="H314" s="512"/>
    </row>
    <row r="315" spans="1:8" ht="15" customHeight="1">
      <c r="A315" s="108">
        <v>1073</v>
      </c>
      <c r="B315" s="511" t="s">
        <v>2619</v>
      </c>
      <c r="C315" s="511"/>
      <c r="D315" s="511"/>
      <c r="E315" s="511"/>
      <c r="F315" s="511"/>
      <c r="G315" s="511"/>
      <c r="H315" s="512"/>
    </row>
    <row r="316" spans="1:8" ht="15" customHeight="1">
      <c r="A316" s="108">
        <v>1081</v>
      </c>
      <c r="B316" s="511" t="s">
        <v>1212</v>
      </c>
      <c r="C316" s="511"/>
      <c r="D316" s="511"/>
      <c r="E316" s="511"/>
      <c r="F316" s="511"/>
      <c r="G316" s="511"/>
      <c r="H316" s="512"/>
    </row>
    <row r="317" spans="1:8" ht="15" customHeight="1">
      <c r="A317" s="108">
        <v>1082</v>
      </c>
      <c r="B317" s="511" t="s">
        <v>3743</v>
      </c>
      <c r="C317" s="511"/>
      <c r="D317" s="511"/>
      <c r="E317" s="511"/>
      <c r="F317" s="511"/>
      <c r="G317" s="511"/>
      <c r="H317" s="512"/>
    </row>
    <row r="318" spans="1:8" ht="15" customHeight="1">
      <c r="A318" s="108">
        <v>1083</v>
      </c>
      <c r="B318" s="511" t="s">
        <v>1213</v>
      </c>
      <c r="C318" s="511"/>
      <c r="D318" s="511"/>
      <c r="E318" s="511"/>
      <c r="F318" s="511"/>
      <c r="G318" s="511"/>
      <c r="H318" s="512"/>
    </row>
    <row r="319" spans="1:8" ht="15" customHeight="1">
      <c r="A319" s="108">
        <v>1084</v>
      </c>
      <c r="B319" s="511" t="s">
        <v>3744</v>
      </c>
      <c r="C319" s="511"/>
      <c r="D319" s="511"/>
      <c r="E319" s="511"/>
      <c r="F319" s="511"/>
      <c r="G319" s="511"/>
      <c r="H319" s="512"/>
    </row>
    <row r="320" spans="1:8" ht="15" customHeight="1">
      <c r="A320" s="108">
        <v>1085</v>
      </c>
      <c r="B320" s="511" t="s">
        <v>3745</v>
      </c>
      <c r="C320" s="511"/>
      <c r="D320" s="511"/>
      <c r="E320" s="511"/>
      <c r="F320" s="511"/>
      <c r="G320" s="511"/>
      <c r="H320" s="512"/>
    </row>
    <row r="321" spans="1:8" ht="15" customHeight="1">
      <c r="A321" s="108">
        <v>1086</v>
      </c>
      <c r="B321" s="511" t="s">
        <v>3746</v>
      </c>
      <c r="C321" s="511"/>
      <c r="D321" s="511"/>
      <c r="E321" s="511"/>
      <c r="F321" s="511"/>
      <c r="G321" s="511"/>
      <c r="H321" s="512"/>
    </row>
    <row r="322" spans="1:8" ht="15" customHeight="1">
      <c r="A322" s="108">
        <v>1089</v>
      </c>
      <c r="B322" s="511" t="s">
        <v>3747</v>
      </c>
      <c r="C322" s="511"/>
      <c r="D322" s="511"/>
      <c r="E322" s="511"/>
      <c r="F322" s="511"/>
      <c r="G322" s="511"/>
      <c r="H322" s="512"/>
    </row>
    <row r="323" spans="1:8" ht="15" customHeight="1">
      <c r="A323" s="108">
        <v>1091</v>
      </c>
      <c r="B323" s="511" t="s">
        <v>454</v>
      </c>
      <c r="C323" s="511"/>
      <c r="D323" s="511"/>
      <c r="E323" s="511"/>
      <c r="F323" s="511"/>
      <c r="G323" s="511"/>
      <c r="H323" s="512"/>
    </row>
    <row r="324" spans="1:8" ht="15" customHeight="1">
      <c r="A324" s="108">
        <v>1092</v>
      </c>
      <c r="B324" s="511" t="s">
        <v>4238</v>
      </c>
      <c r="C324" s="511"/>
      <c r="D324" s="511"/>
      <c r="E324" s="511"/>
      <c r="F324" s="511"/>
      <c r="G324" s="511"/>
      <c r="H324" s="512"/>
    </row>
    <row r="325" spans="1:8" ht="15" customHeight="1">
      <c r="A325" s="108">
        <v>1101</v>
      </c>
      <c r="B325" s="511" t="s">
        <v>537</v>
      </c>
      <c r="C325" s="511"/>
      <c r="D325" s="511"/>
      <c r="E325" s="511"/>
      <c r="F325" s="511"/>
      <c r="G325" s="511"/>
      <c r="H325" s="512"/>
    </row>
    <row r="326" spans="1:8" ht="15" customHeight="1">
      <c r="A326" s="108">
        <v>1102</v>
      </c>
      <c r="B326" s="511" t="s">
        <v>538</v>
      </c>
      <c r="C326" s="511"/>
      <c r="D326" s="511"/>
      <c r="E326" s="511"/>
      <c r="F326" s="511"/>
      <c r="G326" s="511"/>
      <c r="H326" s="512"/>
    </row>
    <row r="327" spans="1:8" ht="15" customHeight="1">
      <c r="A327" s="108">
        <v>1103</v>
      </c>
      <c r="B327" s="511" t="s">
        <v>539</v>
      </c>
      <c r="C327" s="511"/>
      <c r="D327" s="511"/>
      <c r="E327" s="511"/>
      <c r="F327" s="511"/>
      <c r="G327" s="511"/>
      <c r="H327" s="512"/>
    </row>
    <row r="328" spans="1:8" ht="15" customHeight="1">
      <c r="A328" s="108">
        <v>1104</v>
      </c>
      <c r="B328" s="511" t="s">
        <v>727</v>
      </c>
      <c r="C328" s="511"/>
      <c r="D328" s="511"/>
      <c r="E328" s="511"/>
      <c r="F328" s="511"/>
      <c r="G328" s="511"/>
      <c r="H328" s="512"/>
    </row>
    <row r="329" spans="1:8" ht="15" customHeight="1">
      <c r="A329" s="108">
        <v>1105</v>
      </c>
      <c r="B329" s="511" t="s">
        <v>2339</v>
      </c>
      <c r="C329" s="511"/>
      <c r="D329" s="511"/>
      <c r="E329" s="511"/>
      <c r="F329" s="511"/>
      <c r="G329" s="511"/>
      <c r="H329" s="512"/>
    </row>
    <row r="330" spans="1:8" ht="15" customHeight="1">
      <c r="A330" s="108">
        <v>1106</v>
      </c>
      <c r="B330" s="511" t="s">
        <v>2340</v>
      </c>
      <c r="C330" s="511"/>
      <c r="D330" s="511"/>
      <c r="E330" s="511"/>
      <c r="F330" s="511"/>
      <c r="G330" s="511"/>
      <c r="H330" s="512"/>
    </row>
    <row r="331" spans="1:8" ht="15" customHeight="1">
      <c r="A331" s="108">
        <v>1107</v>
      </c>
      <c r="B331" s="511" t="s">
        <v>2553</v>
      </c>
      <c r="C331" s="511"/>
      <c r="D331" s="511"/>
      <c r="E331" s="511"/>
      <c r="F331" s="511"/>
      <c r="G331" s="511"/>
      <c r="H331" s="512"/>
    </row>
    <row r="332" spans="1:8" ht="15" customHeight="1">
      <c r="A332" s="108">
        <v>1200</v>
      </c>
      <c r="B332" s="511" t="s">
        <v>2554</v>
      </c>
      <c r="C332" s="511"/>
      <c r="D332" s="511"/>
      <c r="E332" s="511"/>
      <c r="F332" s="511"/>
      <c r="G332" s="511"/>
      <c r="H332" s="512"/>
    </row>
    <row r="333" spans="1:8" ht="15" customHeight="1">
      <c r="A333" s="108">
        <v>1310</v>
      </c>
      <c r="B333" s="511" t="s">
        <v>2555</v>
      </c>
      <c r="C333" s="511"/>
      <c r="D333" s="511"/>
      <c r="E333" s="511"/>
      <c r="F333" s="511"/>
      <c r="G333" s="511"/>
      <c r="H333" s="512"/>
    </row>
    <row r="334" spans="1:8" ht="15" customHeight="1">
      <c r="A334" s="108">
        <v>1320</v>
      </c>
      <c r="B334" s="511" t="s">
        <v>2556</v>
      </c>
      <c r="C334" s="511"/>
      <c r="D334" s="511"/>
      <c r="E334" s="511"/>
      <c r="F334" s="511"/>
      <c r="G334" s="511"/>
      <c r="H334" s="512"/>
    </row>
    <row r="335" spans="1:8" ht="15" customHeight="1">
      <c r="A335" s="108">
        <v>1330</v>
      </c>
      <c r="B335" s="511" t="s">
        <v>649</v>
      </c>
      <c r="C335" s="511"/>
      <c r="D335" s="511"/>
      <c r="E335" s="511"/>
      <c r="F335" s="511"/>
      <c r="G335" s="511"/>
      <c r="H335" s="512"/>
    </row>
    <row r="336" spans="1:8" ht="15" customHeight="1">
      <c r="A336" s="108">
        <v>1391</v>
      </c>
      <c r="B336" s="511" t="s">
        <v>2933</v>
      </c>
      <c r="C336" s="511"/>
      <c r="D336" s="511"/>
      <c r="E336" s="511"/>
      <c r="F336" s="511"/>
      <c r="G336" s="511"/>
      <c r="H336" s="512"/>
    </row>
    <row r="337" spans="1:8" ht="15" customHeight="1">
      <c r="A337" s="108">
        <v>1392</v>
      </c>
      <c r="B337" s="511" t="s">
        <v>2557</v>
      </c>
      <c r="C337" s="511"/>
      <c r="D337" s="511"/>
      <c r="E337" s="511"/>
      <c r="F337" s="511"/>
      <c r="G337" s="511"/>
      <c r="H337" s="512"/>
    </row>
    <row r="338" spans="1:8" ht="15" customHeight="1">
      <c r="A338" s="108">
        <v>1393</v>
      </c>
      <c r="B338" s="511" t="s">
        <v>2558</v>
      </c>
      <c r="C338" s="511"/>
      <c r="D338" s="511"/>
      <c r="E338" s="511"/>
      <c r="F338" s="511"/>
      <c r="G338" s="511"/>
      <c r="H338" s="512"/>
    </row>
    <row r="339" spans="1:8" ht="15" customHeight="1">
      <c r="A339" s="108">
        <v>1394</v>
      </c>
      <c r="B339" s="511" t="s">
        <v>2559</v>
      </c>
      <c r="C339" s="511"/>
      <c r="D339" s="511"/>
      <c r="E339" s="511"/>
      <c r="F339" s="511"/>
      <c r="G339" s="511"/>
      <c r="H339" s="512"/>
    </row>
    <row r="340" spans="1:8" ht="15" customHeight="1">
      <c r="A340" s="108">
        <v>1395</v>
      </c>
      <c r="B340" s="511" t="s">
        <v>2766</v>
      </c>
      <c r="C340" s="511"/>
      <c r="D340" s="511"/>
      <c r="E340" s="511"/>
      <c r="F340" s="511"/>
      <c r="G340" s="511"/>
      <c r="H340" s="512"/>
    </row>
    <row r="341" spans="1:8" ht="15" customHeight="1">
      <c r="A341" s="108">
        <v>1396</v>
      </c>
      <c r="B341" s="511" t="s">
        <v>2767</v>
      </c>
      <c r="C341" s="511"/>
      <c r="D341" s="511"/>
      <c r="E341" s="511"/>
      <c r="F341" s="511"/>
      <c r="G341" s="511"/>
      <c r="H341" s="512"/>
    </row>
    <row r="342" spans="1:8" ht="15" customHeight="1">
      <c r="A342" s="108">
        <v>1399</v>
      </c>
      <c r="B342" s="511" t="s">
        <v>2768</v>
      </c>
      <c r="C342" s="511"/>
      <c r="D342" s="511"/>
      <c r="E342" s="511"/>
      <c r="F342" s="511"/>
      <c r="G342" s="511"/>
      <c r="H342" s="512"/>
    </row>
    <row r="343" spans="1:8" ht="15" customHeight="1">
      <c r="A343" s="108">
        <v>1411</v>
      </c>
      <c r="B343" s="511" t="s">
        <v>1159</v>
      </c>
      <c r="C343" s="511"/>
      <c r="D343" s="511"/>
      <c r="E343" s="511"/>
      <c r="F343" s="511"/>
      <c r="G343" s="511"/>
      <c r="H343" s="512"/>
    </row>
    <row r="344" spans="1:8" ht="15" customHeight="1">
      <c r="A344" s="108">
        <v>1412</v>
      </c>
      <c r="B344" s="511" t="s">
        <v>2769</v>
      </c>
      <c r="C344" s="511"/>
      <c r="D344" s="511"/>
      <c r="E344" s="511"/>
      <c r="F344" s="511"/>
      <c r="G344" s="511"/>
      <c r="H344" s="512"/>
    </row>
    <row r="345" spans="1:8" ht="15" customHeight="1">
      <c r="A345" s="108">
        <v>1413</v>
      </c>
      <c r="B345" s="511" t="s">
        <v>2770</v>
      </c>
      <c r="C345" s="511"/>
      <c r="D345" s="511"/>
      <c r="E345" s="511"/>
      <c r="F345" s="511"/>
      <c r="G345" s="511"/>
      <c r="H345" s="512"/>
    </row>
    <row r="346" spans="1:8" ht="15" customHeight="1">
      <c r="A346" s="108">
        <v>1414</v>
      </c>
      <c r="B346" s="511" t="s">
        <v>1822</v>
      </c>
      <c r="C346" s="511"/>
      <c r="D346" s="511"/>
      <c r="E346" s="511"/>
      <c r="F346" s="511"/>
      <c r="G346" s="511"/>
      <c r="H346" s="512"/>
    </row>
    <row r="347" spans="1:8" ht="15" customHeight="1">
      <c r="A347" s="108">
        <v>1419</v>
      </c>
      <c r="B347" s="511" t="s">
        <v>2771</v>
      </c>
      <c r="C347" s="511"/>
      <c r="D347" s="511"/>
      <c r="E347" s="511"/>
      <c r="F347" s="511"/>
      <c r="G347" s="511"/>
      <c r="H347" s="512"/>
    </row>
    <row r="348" spans="1:8" ht="15" customHeight="1">
      <c r="A348" s="108">
        <v>1420</v>
      </c>
      <c r="B348" s="511" t="s">
        <v>2772</v>
      </c>
      <c r="C348" s="511"/>
      <c r="D348" s="511"/>
      <c r="E348" s="511"/>
      <c r="F348" s="511"/>
      <c r="G348" s="511"/>
      <c r="H348" s="512"/>
    </row>
    <row r="349" spans="1:8" ht="15" customHeight="1">
      <c r="A349" s="108">
        <v>1431</v>
      </c>
      <c r="B349" s="511" t="s">
        <v>1158</v>
      </c>
      <c r="C349" s="511"/>
      <c r="D349" s="511"/>
      <c r="E349" s="511"/>
      <c r="F349" s="511"/>
      <c r="G349" s="511"/>
      <c r="H349" s="512"/>
    </row>
    <row r="350" spans="1:8" ht="15" customHeight="1">
      <c r="A350" s="108">
        <v>1439</v>
      </c>
      <c r="B350" s="511" t="s">
        <v>770</v>
      </c>
      <c r="C350" s="511"/>
      <c r="D350" s="511"/>
      <c r="E350" s="511"/>
      <c r="F350" s="511"/>
      <c r="G350" s="511"/>
      <c r="H350" s="512"/>
    </row>
    <row r="351" spans="1:8" ht="15" customHeight="1">
      <c r="A351" s="108">
        <v>1511</v>
      </c>
      <c r="B351" s="511" t="s">
        <v>771</v>
      </c>
      <c r="C351" s="511"/>
      <c r="D351" s="511"/>
      <c r="E351" s="511"/>
      <c r="F351" s="511"/>
      <c r="G351" s="511"/>
      <c r="H351" s="512"/>
    </row>
    <row r="352" spans="1:8" ht="15" customHeight="1">
      <c r="A352" s="108">
        <v>1512</v>
      </c>
      <c r="B352" s="511" t="s">
        <v>772</v>
      </c>
      <c r="C352" s="511"/>
      <c r="D352" s="511"/>
      <c r="E352" s="511"/>
      <c r="F352" s="511"/>
      <c r="G352" s="511"/>
      <c r="H352" s="512"/>
    </row>
    <row r="353" spans="1:8" ht="15" customHeight="1">
      <c r="A353" s="108">
        <v>1520</v>
      </c>
      <c r="B353" s="511" t="s">
        <v>2814</v>
      </c>
      <c r="C353" s="511"/>
      <c r="D353" s="511"/>
      <c r="E353" s="511"/>
      <c r="F353" s="511"/>
      <c r="G353" s="511"/>
      <c r="H353" s="512"/>
    </row>
    <row r="354" spans="1:8" ht="15" customHeight="1">
      <c r="A354" s="108">
        <v>1610</v>
      </c>
      <c r="B354" s="511" t="s">
        <v>2815</v>
      </c>
      <c r="C354" s="511"/>
      <c r="D354" s="511"/>
      <c r="E354" s="511"/>
      <c r="F354" s="511"/>
      <c r="G354" s="511"/>
      <c r="H354" s="512"/>
    </row>
    <row r="355" spans="1:8" ht="15" customHeight="1">
      <c r="A355" s="108">
        <v>1621</v>
      </c>
      <c r="B355" s="511" t="s">
        <v>2816</v>
      </c>
      <c r="C355" s="511"/>
      <c r="D355" s="511"/>
      <c r="E355" s="511"/>
      <c r="F355" s="511"/>
      <c r="G355" s="511"/>
      <c r="H355" s="512"/>
    </row>
    <row r="356" spans="1:8" ht="15" customHeight="1">
      <c r="A356" s="108">
        <v>1622</v>
      </c>
      <c r="B356" s="511" t="s">
        <v>1414</v>
      </c>
      <c r="C356" s="511"/>
      <c r="D356" s="511"/>
      <c r="E356" s="511"/>
      <c r="F356" s="511"/>
      <c r="G356" s="511"/>
      <c r="H356" s="512"/>
    </row>
    <row r="357" spans="1:8" ht="15" customHeight="1">
      <c r="A357" s="108">
        <v>1623</v>
      </c>
      <c r="B357" s="511" t="s">
        <v>1415</v>
      </c>
      <c r="C357" s="511"/>
      <c r="D357" s="511"/>
      <c r="E357" s="511"/>
      <c r="F357" s="511"/>
      <c r="G357" s="511"/>
      <c r="H357" s="512"/>
    </row>
    <row r="358" spans="1:8" ht="15" customHeight="1">
      <c r="A358" s="108">
        <v>1624</v>
      </c>
      <c r="B358" s="511" t="s">
        <v>1823</v>
      </c>
      <c r="C358" s="511"/>
      <c r="D358" s="511"/>
      <c r="E358" s="511"/>
      <c r="F358" s="511"/>
      <c r="G358" s="511"/>
      <c r="H358" s="512"/>
    </row>
    <row r="359" spans="1:8" ht="15" customHeight="1">
      <c r="A359" s="108">
        <v>1629</v>
      </c>
      <c r="B359" s="511" t="s">
        <v>2820</v>
      </c>
      <c r="C359" s="511"/>
      <c r="D359" s="511"/>
      <c r="E359" s="511"/>
      <c r="F359" s="511"/>
      <c r="G359" s="511"/>
      <c r="H359" s="512"/>
    </row>
    <row r="360" spans="1:8" ht="15" customHeight="1">
      <c r="A360" s="108">
        <v>1711</v>
      </c>
      <c r="B360" s="511" t="s">
        <v>1824</v>
      </c>
      <c r="C360" s="511"/>
      <c r="D360" s="511"/>
      <c r="E360" s="511"/>
      <c r="F360" s="511"/>
      <c r="G360" s="511"/>
      <c r="H360" s="512"/>
    </row>
    <row r="361" spans="1:8" ht="15" customHeight="1">
      <c r="A361" s="108">
        <v>1712</v>
      </c>
      <c r="B361" s="511" t="s">
        <v>1825</v>
      </c>
      <c r="C361" s="511"/>
      <c r="D361" s="511"/>
      <c r="E361" s="511"/>
      <c r="F361" s="511"/>
      <c r="G361" s="511"/>
      <c r="H361" s="512"/>
    </row>
    <row r="362" spans="1:8" ht="15" customHeight="1">
      <c r="A362" s="108">
        <v>1721</v>
      </c>
      <c r="B362" s="511" t="s">
        <v>2821</v>
      </c>
      <c r="C362" s="511"/>
      <c r="D362" s="511"/>
      <c r="E362" s="511"/>
      <c r="F362" s="511"/>
      <c r="G362" s="511"/>
      <c r="H362" s="512"/>
    </row>
    <row r="363" spans="1:8" ht="15" customHeight="1">
      <c r="A363" s="108">
        <v>1722</v>
      </c>
      <c r="B363" s="511" t="s">
        <v>1203</v>
      </c>
      <c r="C363" s="511"/>
      <c r="D363" s="511"/>
      <c r="E363" s="511"/>
      <c r="F363" s="511"/>
      <c r="G363" s="511"/>
      <c r="H363" s="512"/>
    </row>
    <row r="364" spans="1:8" ht="15" customHeight="1">
      <c r="A364" s="108">
        <v>1723</v>
      </c>
      <c r="B364" s="511" t="s">
        <v>1826</v>
      </c>
      <c r="C364" s="511"/>
      <c r="D364" s="511"/>
      <c r="E364" s="511"/>
      <c r="F364" s="511"/>
      <c r="G364" s="511"/>
      <c r="H364" s="512"/>
    </row>
    <row r="365" spans="1:8" ht="15" customHeight="1">
      <c r="A365" s="108">
        <v>1724</v>
      </c>
      <c r="B365" s="511" t="s">
        <v>1827</v>
      </c>
      <c r="C365" s="511"/>
      <c r="D365" s="511"/>
      <c r="E365" s="511"/>
      <c r="F365" s="511"/>
      <c r="G365" s="511"/>
      <c r="H365" s="512"/>
    </row>
    <row r="366" spans="1:8" ht="15" customHeight="1">
      <c r="A366" s="108">
        <v>1729</v>
      </c>
      <c r="B366" s="511" t="s">
        <v>1204</v>
      </c>
      <c r="C366" s="511"/>
      <c r="D366" s="511"/>
      <c r="E366" s="511"/>
      <c r="F366" s="511"/>
      <c r="G366" s="511"/>
      <c r="H366" s="512"/>
    </row>
    <row r="367" spans="1:8" ht="15" customHeight="1">
      <c r="A367" s="108">
        <v>1811</v>
      </c>
      <c r="B367" s="511" t="s">
        <v>2408</v>
      </c>
      <c r="C367" s="511"/>
      <c r="D367" s="511"/>
      <c r="E367" s="511"/>
      <c r="F367" s="511"/>
      <c r="G367" s="511"/>
      <c r="H367" s="512"/>
    </row>
    <row r="368" spans="1:8" ht="15" customHeight="1">
      <c r="A368" s="108">
        <v>1812</v>
      </c>
      <c r="B368" s="511" t="s">
        <v>1205</v>
      </c>
      <c r="C368" s="511"/>
      <c r="D368" s="511"/>
      <c r="E368" s="511"/>
      <c r="F368" s="511"/>
      <c r="G368" s="511"/>
      <c r="H368" s="512"/>
    </row>
    <row r="369" spans="1:8" ht="15" customHeight="1">
      <c r="A369" s="108">
        <v>1813</v>
      </c>
      <c r="B369" s="511" t="s">
        <v>1206</v>
      </c>
      <c r="C369" s="511"/>
      <c r="D369" s="511"/>
      <c r="E369" s="511"/>
      <c r="F369" s="511"/>
      <c r="G369" s="511"/>
      <c r="H369" s="512"/>
    </row>
    <row r="370" spans="1:8" ht="15" customHeight="1">
      <c r="A370" s="108">
        <v>1814</v>
      </c>
      <c r="B370" s="511" t="s">
        <v>1207</v>
      </c>
      <c r="C370" s="511"/>
      <c r="D370" s="511"/>
      <c r="E370" s="511"/>
      <c r="F370" s="511"/>
      <c r="G370" s="511"/>
      <c r="H370" s="512"/>
    </row>
    <row r="371" spans="1:8" ht="15" customHeight="1">
      <c r="A371" s="108">
        <v>1820</v>
      </c>
      <c r="B371" s="511" t="s">
        <v>972</v>
      </c>
      <c r="C371" s="511"/>
      <c r="D371" s="511"/>
      <c r="E371" s="511"/>
      <c r="F371" s="511"/>
      <c r="G371" s="511"/>
      <c r="H371" s="512"/>
    </row>
    <row r="372" spans="1:8" ht="15" customHeight="1">
      <c r="A372" s="108">
        <v>1910</v>
      </c>
      <c r="B372" s="511" t="s">
        <v>2409</v>
      </c>
      <c r="C372" s="511"/>
      <c r="D372" s="511"/>
      <c r="E372" s="511"/>
      <c r="F372" s="511"/>
      <c r="G372" s="511"/>
      <c r="H372" s="512"/>
    </row>
    <row r="373" spans="1:8" ht="15" customHeight="1">
      <c r="A373" s="108">
        <v>1920</v>
      </c>
      <c r="B373" s="511" t="s">
        <v>973</v>
      </c>
      <c r="C373" s="511"/>
      <c r="D373" s="511"/>
      <c r="E373" s="511"/>
      <c r="F373" s="511"/>
      <c r="G373" s="511"/>
      <c r="H373" s="512"/>
    </row>
    <row r="374" spans="1:8" ht="15" customHeight="1">
      <c r="A374" s="108">
        <v>2011</v>
      </c>
      <c r="B374" s="511" t="s">
        <v>713</v>
      </c>
      <c r="C374" s="511"/>
      <c r="D374" s="511"/>
      <c r="E374" s="511"/>
      <c r="F374" s="511"/>
      <c r="G374" s="511"/>
      <c r="H374" s="512"/>
    </row>
    <row r="375" spans="1:8" ht="15" customHeight="1">
      <c r="A375" s="108">
        <v>2012</v>
      </c>
      <c r="B375" s="511" t="s">
        <v>714</v>
      </c>
      <c r="C375" s="511"/>
      <c r="D375" s="511"/>
      <c r="E375" s="511"/>
      <c r="F375" s="511"/>
      <c r="G375" s="511"/>
      <c r="H375" s="512"/>
    </row>
    <row r="376" spans="1:8" ht="15" customHeight="1">
      <c r="A376" s="108">
        <v>2013</v>
      </c>
      <c r="B376" s="511" t="s">
        <v>974</v>
      </c>
      <c r="C376" s="511"/>
      <c r="D376" s="511"/>
      <c r="E376" s="511"/>
      <c r="F376" s="511"/>
      <c r="G376" s="511"/>
      <c r="H376" s="512"/>
    </row>
    <row r="377" spans="1:8" ht="15" customHeight="1">
      <c r="A377" s="108">
        <v>2014</v>
      </c>
      <c r="B377" s="511" t="s">
        <v>1523</v>
      </c>
      <c r="C377" s="511"/>
      <c r="D377" s="511"/>
      <c r="E377" s="511"/>
      <c r="F377" s="511"/>
      <c r="G377" s="511"/>
      <c r="H377" s="512"/>
    </row>
    <row r="378" spans="1:8" ht="15" customHeight="1">
      <c r="A378" s="108">
        <v>2015</v>
      </c>
      <c r="B378" s="511" t="s">
        <v>1524</v>
      </c>
      <c r="C378" s="511"/>
      <c r="D378" s="511"/>
      <c r="E378" s="511"/>
      <c r="F378" s="511"/>
      <c r="G378" s="511"/>
      <c r="H378" s="512"/>
    </row>
    <row r="379" spans="1:8" ht="15" customHeight="1">
      <c r="A379" s="108">
        <v>2016</v>
      </c>
      <c r="B379" s="511" t="s">
        <v>1525</v>
      </c>
      <c r="C379" s="511"/>
      <c r="D379" s="511"/>
      <c r="E379" s="511"/>
      <c r="F379" s="511"/>
      <c r="G379" s="511"/>
      <c r="H379" s="512"/>
    </row>
    <row r="380" spans="1:8" ht="15" customHeight="1">
      <c r="A380" s="108">
        <v>2017</v>
      </c>
      <c r="B380" s="511" t="s">
        <v>1526</v>
      </c>
      <c r="C380" s="511"/>
      <c r="D380" s="511"/>
      <c r="E380" s="511"/>
      <c r="F380" s="511"/>
      <c r="G380" s="511"/>
      <c r="H380" s="512"/>
    </row>
    <row r="381" spans="1:8" ht="15" customHeight="1">
      <c r="A381" s="108">
        <v>2020</v>
      </c>
      <c r="B381" s="511" t="s">
        <v>1527</v>
      </c>
      <c r="C381" s="511"/>
      <c r="D381" s="511"/>
      <c r="E381" s="511"/>
      <c r="F381" s="511"/>
      <c r="G381" s="511"/>
      <c r="H381" s="512"/>
    </row>
    <row r="382" spans="1:8" ht="15" customHeight="1">
      <c r="A382" s="108">
        <v>2030</v>
      </c>
      <c r="B382" s="511" t="s">
        <v>1528</v>
      </c>
      <c r="C382" s="511"/>
      <c r="D382" s="511"/>
      <c r="E382" s="511"/>
      <c r="F382" s="511"/>
      <c r="G382" s="511"/>
      <c r="H382" s="512"/>
    </row>
    <row r="383" spans="1:8" ht="15" customHeight="1">
      <c r="A383" s="108">
        <v>2041</v>
      </c>
      <c r="B383" s="511" t="s">
        <v>2084</v>
      </c>
      <c r="C383" s="511"/>
      <c r="D383" s="511"/>
      <c r="E383" s="511"/>
      <c r="F383" s="511"/>
      <c r="G383" s="511"/>
      <c r="H383" s="512"/>
    </row>
    <row r="384" spans="1:8" ht="15" customHeight="1">
      <c r="A384" s="108">
        <v>2042</v>
      </c>
      <c r="B384" s="511" t="s">
        <v>2094</v>
      </c>
      <c r="C384" s="511"/>
      <c r="D384" s="511"/>
      <c r="E384" s="511"/>
      <c r="F384" s="511"/>
      <c r="G384" s="511"/>
      <c r="H384" s="512"/>
    </row>
    <row r="385" spans="1:8" ht="15" customHeight="1">
      <c r="A385" s="108">
        <v>2051</v>
      </c>
      <c r="B385" s="511" t="s">
        <v>633</v>
      </c>
      <c r="C385" s="511"/>
      <c r="D385" s="511"/>
      <c r="E385" s="511"/>
      <c r="F385" s="511"/>
      <c r="G385" s="511"/>
      <c r="H385" s="512"/>
    </row>
    <row r="386" spans="1:8" ht="15" customHeight="1">
      <c r="A386" s="108">
        <v>2052</v>
      </c>
      <c r="B386" s="511" t="s">
        <v>2095</v>
      </c>
      <c r="C386" s="511"/>
      <c r="D386" s="511"/>
      <c r="E386" s="511"/>
      <c r="F386" s="511"/>
      <c r="G386" s="511"/>
      <c r="H386" s="512"/>
    </row>
    <row r="387" spans="1:8" ht="15" customHeight="1">
      <c r="A387" s="108">
        <v>2053</v>
      </c>
      <c r="B387" s="511" t="s">
        <v>634</v>
      </c>
      <c r="C387" s="511"/>
      <c r="D387" s="511"/>
      <c r="E387" s="511"/>
      <c r="F387" s="511"/>
      <c r="G387" s="511"/>
      <c r="H387" s="512"/>
    </row>
    <row r="388" spans="1:8" ht="15" customHeight="1">
      <c r="A388" s="108">
        <v>2059</v>
      </c>
      <c r="B388" s="511" t="s">
        <v>2096</v>
      </c>
      <c r="C388" s="511"/>
      <c r="D388" s="511"/>
      <c r="E388" s="511"/>
      <c r="F388" s="511"/>
      <c r="G388" s="511"/>
      <c r="H388" s="512"/>
    </row>
    <row r="389" spans="1:8" ht="15" customHeight="1">
      <c r="A389" s="108">
        <v>2060</v>
      </c>
      <c r="B389" s="511" t="s">
        <v>2097</v>
      </c>
      <c r="C389" s="511"/>
      <c r="D389" s="511"/>
      <c r="E389" s="511"/>
      <c r="F389" s="511"/>
      <c r="G389" s="511"/>
      <c r="H389" s="512"/>
    </row>
    <row r="390" spans="1:8" ht="15" customHeight="1">
      <c r="A390" s="108">
        <v>2110</v>
      </c>
      <c r="B390" s="511" t="s">
        <v>2098</v>
      </c>
      <c r="C390" s="511"/>
      <c r="D390" s="511"/>
      <c r="E390" s="511"/>
      <c r="F390" s="511"/>
      <c r="G390" s="511"/>
      <c r="H390" s="512"/>
    </row>
    <row r="391" spans="1:8" ht="15" customHeight="1">
      <c r="A391" s="108">
        <v>2120</v>
      </c>
      <c r="B391" s="511" t="s">
        <v>632</v>
      </c>
      <c r="C391" s="511"/>
      <c r="D391" s="511"/>
      <c r="E391" s="511"/>
      <c r="F391" s="511"/>
      <c r="G391" s="511"/>
      <c r="H391" s="512"/>
    </row>
    <row r="392" spans="1:8" ht="15" customHeight="1">
      <c r="A392" s="108">
        <v>2211</v>
      </c>
      <c r="B392" s="511" t="s">
        <v>2099</v>
      </c>
      <c r="C392" s="511"/>
      <c r="D392" s="511"/>
      <c r="E392" s="511"/>
      <c r="F392" s="511"/>
      <c r="G392" s="511"/>
      <c r="H392" s="512"/>
    </row>
    <row r="393" spans="1:8" ht="15" customHeight="1">
      <c r="A393" s="108">
        <v>2219</v>
      </c>
      <c r="B393" s="511" t="s">
        <v>635</v>
      </c>
      <c r="C393" s="511"/>
      <c r="D393" s="511"/>
      <c r="E393" s="511"/>
      <c r="F393" s="511"/>
      <c r="G393" s="511"/>
      <c r="H393" s="512"/>
    </row>
    <row r="394" spans="1:8" ht="15" customHeight="1">
      <c r="A394" s="108">
        <v>2221</v>
      </c>
      <c r="B394" s="511" t="s">
        <v>2100</v>
      </c>
      <c r="C394" s="511"/>
      <c r="D394" s="511"/>
      <c r="E394" s="511"/>
      <c r="F394" s="511"/>
      <c r="G394" s="511"/>
      <c r="H394" s="512"/>
    </row>
    <row r="395" spans="1:8" ht="15" customHeight="1">
      <c r="A395" s="108">
        <v>2222</v>
      </c>
      <c r="B395" s="511" t="s">
        <v>636</v>
      </c>
      <c r="C395" s="511"/>
      <c r="D395" s="511"/>
      <c r="E395" s="511"/>
      <c r="F395" s="511"/>
      <c r="G395" s="511"/>
      <c r="H395" s="512"/>
    </row>
    <row r="396" spans="1:8" ht="15" customHeight="1">
      <c r="A396" s="108">
        <v>2223</v>
      </c>
      <c r="B396" s="511" t="s">
        <v>2101</v>
      </c>
      <c r="C396" s="511"/>
      <c r="D396" s="511"/>
      <c r="E396" s="511"/>
      <c r="F396" s="511"/>
      <c r="G396" s="511"/>
      <c r="H396" s="512"/>
    </row>
    <row r="397" spans="1:8" ht="15" customHeight="1">
      <c r="A397" s="108">
        <v>2229</v>
      </c>
      <c r="B397" s="511" t="s">
        <v>2102</v>
      </c>
      <c r="C397" s="511"/>
      <c r="D397" s="511"/>
      <c r="E397" s="511"/>
      <c r="F397" s="511"/>
      <c r="G397" s="511"/>
      <c r="H397" s="512"/>
    </row>
    <row r="398" spans="1:8" ht="15" customHeight="1">
      <c r="A398" s="108">
        <v>2311</v>
      </c>
      <c r="B398" s="511" t="s">
        <v>1561</v>
      </c>
      <c r="C398" s="511"/>
      <c r="D398" s="511"/>
      <c r="E398" s="511"/>
      <c r="F398" s="511"/>
      <c r="G398" s="511"/>
      <c r="H398" s="512"/>
    </row>
    <row r="399" spans="1:8" ht="15" customHeight="1">
      <c r="A399" s="108">
        <v>2312</v>
      </c>
      <c r="B399" s="511" t="s">
        <v>1562</v>
      </c>
      <c r="C399" s="511"/>
      <c r="D399" s="511"/>
      <c r="E399" s="511"/>
      <c r="F399" s="511"/>
      <c r="G399" s="511"/>
      <c r="H399" s="512"/>
    </row>
    <row r="400" spans="1:8" ht="15" customHeight="1">
      <c r="A400" s="108">
        <v>2313</v>
      </c>
      <c r="B400" s="511" t="s">
        <v>277</v>
      </c>
      <c r="C400" s="511"/>
      <c r="D400" s="511"/>
      <c r="E400" s="511"/>
      <c r="F400" s="511"/>
      <c r="G400" s="511"/>
      <c r="H400" s="512"/>
    </row>
    <row r="401" spans="1:8" ht="15" customHeight="1">
      <c r="A401" s="108">
        <v>2314</v>
      </c>
      <c r="B401" s="511" t="s">
        <v>278</v>
      </c>
      <c r="C401" s="511"/>
      <c r="D401" s="511"/>
      <c r="E401" s="511"/>
      <c r="F401" s="511"/>
      <c r="G401" s="511"/>
      <c r="H401" s="512"/>
    </row>
    <row r="402" spans="1:8" ht="15" customHeight="1">
      <c r="A402" s="108">
        <v>2319</v>
      </c>
      <c r="B402" s="511" t="s">
        <v>2103</v>
      </c>
      <c r="C402" s="511"/>
      <c r="D402" s="511"/>
      <c r="E402" s="511"/>
      <c r="F402" s="511"/>
      <c r="G402" s="511"/>
      <c r="H402" s="512"/>
    </row>
    <row r="403" spans="1:8" ht="15" customHeight="1">
      <c r="A403" s="108">
        <v>2320</v>
      </c>
      <c r="B403" s="511" t="s">
        <v>2104</v>
      </c>
      <c r="C403" s="511"/>
      <c r="D403" s="511"/>
      <c r="E403" s="511"/>
      <c r="F403" s="511"/>
      <c r="G403" s="511"/>
      <c r="H403" s="512"/>
    </row>
    <row r="404" spans="1:8" ht="15" customHeight="1">
      <c r="A404" s="108">
        <v>2331</v>
      </c>
      <c r="B404" s="511" t="s">
        <v>3619</v>
      </c>
      <c r="C404" s="511"/>
      <c r="D404" s="511"/>
      <c r="E404" s="511"/>
      <c r="F404" s="511"/>
      <c r="G404" s="511"/>
      <c r="H404" s="512"/>
    </row>
    <row r="405" spans="1:8" ht="15" customHeight="1">
      <c r="A405" s="108">
        <v>2332</v>
      </c>
      <c r="B405" s="511" t="s">
        <v>115</v>
      </c>
      <c r="C405" s="511"/>
      <c r="D405" s="511"/>
      <c r="E405" s="511"/>
      <c r="F405" s="511"/>
      <c r="G405" s="511"/>
      <c r="H405" s="512"/>
    </row>
    <row r="406" spans="1:8" ht="15" customHeight="1">
      <c r="A406" s="108">
        <v>2341</v>
      </c>
      <c r="B406" s="511" t="s">
        <v>116</v>
      </c>
      <c r="C406" s="511"/>
      <c r="D406" s="511"/>
      <c r="E406" s="511"/>
      <c r="F406" s="511"/>
      <c r="G406" s="511"/>
      <c r="H406" s="512"/>
    </row>
    <row r="407" spans="1:8" ht="15" customHeight="1">
      <c r="A407" s="108">
        <v>2342</v>
      </c>
      <c r="B407" s="511" t="s">
        <v>117</v>
      </c>
      <c r="C407" s="511"/>
      <c r="D407" s="511"/>
      <c r="E407" s="511"/>
      <c r="F407" s="511"/>
      <c r="G407" s="511"/>
      <c r="H407" s="512"/>
    </row>
    <row r="408" spans="1:8" ht="15" customHeight="1">
      <c r="A408" s="108">
        <v>2343</v>
      </c>
      <c r="B408" s="511" t="s">
        <v>118</v>
      </c>
      <c r="C408" s="511"/>
      <c r="D408" s="511"/>
      <c r="E408" s="511"/>
      <c r="F408" s="511"/>
      <c r="G408" s="511"/>
      <c r="H408" s="512"/>
    </row>
    <row r="409" spans="1:8" ht="15" customHeight="1">
      <c r="A409" s="108">
        <v>2344</v>
      </c>
      <c r="B409" s="511" t="s">
        <v>2327</v>
      </c>
      <c r="C409" s="511"/>
      <c r="D409" s="511"/>
      <c r="E409" s="511"/>
      <c r="F409" s="511"/>
      <c r="G409" s="511"/>
      <c r="H409" s="512"/>
    </row>
    <row r="410" spans="1:8" ht="15" customHeight="1">
      <c r="A410" s="108">
        <v>2349</v>
      </c>
      <c r="B410" s="511" t="s">
        <v>2328</v>
      </c>
      <c r="C410" s="511"/>
      <c r="D410" s="511"/>
      <c r="E410" s="511"/>
      <c r="F410" s="511"/>
      <c r="G410" s="511"/>
      <c r="H410" s="512"/>
    </row>
    <row r="411" spans="1:8" ht="15" customHeight="1">
      <c r="A411" s="108">
        <v>2351</v>
      </c>
      <c r="B411" s="511" t="s">
        <v>3620</v>
      </c>
      <c r="C411" s="511"/>
      <c r="D411" s="511"/>
      <c r="E411" s="511"/>
      <c r="F411" s="511"/>
      <c r="G411" s="511"/>
      <c r="H411" s="512"/>
    </row>
    <row r="412" spans="1:8" ht="15" customHeight="1">
      <c r="A412" s="108">
        <v>2352</v>
      </c>
      <c r="B412" s="511" t="s">
        <v>2329</v>
      </c>
      <c r="C412" s="511"/>
      <c r="D412" s="511"/>
      <c r="E412" s="511"/>
      <c r="F412" s="511"/>
      <c r="G412" s="511"/>
      <c r="H412" s="512"/>
    </row>
    <row r="413" spans="1:8" ht="15" customHeight="1">
      <c r="A413" s="108">
        <v>2361</v>
      </c>
      <c r="B413" s="511" t="s">
        <v>2330</v>
      </c>
      <c r="C413" s="511"/>
      <c r="D413" s="511"/>
      <c r="E413" s="511"/>
      <c r="F413" s="511"/>
      <c r="G413" s="511"/>
      <c r="H413" s="512"/>
    </row>
    <row r="414" spans="1:8" ht="15" customHeight="1">
      <c r="A414" s="108">
        <v>2362</v>
      </c>
      <c r="B414" s="511" t="s">
        <v>2331</v>
      </c>
      <c r="C414" s="511"/>
      <c r="D414" s="511"/>
      <c r="E414" s="511"/>
      <c r="F414" s="511"/>
      <c r="G414" s="511"/>
      <c r="H414" s="512"/>
    </row>
    <row r="415" spans="1:8" ht="15" customHeight="1">
      <c r="A415" s="108">
        <v>2363</v>
      </c>
      <c r="B415" s="511" t="s">
        <v>3221</v>
      </c>
      <c r="C415" s="511"/>
      <c r="D415" s="511"/>
      <c r="E415" s="511"/>
      <c r="F415" s="511"/>
      <c r="G415" s="511"/>
      <c r="H415" s="512"/>
    </row>
    <row r="416" spans="1:8" ht="15" customHeight="1">
      <c r="A416" s="108">
        <v>2364</v>
      </c>
      <c r="B416" s="511" t="s">
        <v>3222</v>
      </c>
      <c r="C416" s="511"/>
      <c r="D416" s="511"/>
      <c r="E416" s="511"/>
      <c r="F416" s="511"/>
      <c r="G416" s="511"/>
      <c r="H416" s="512"/>
    </row>
    <row r="417" spans="1:8" ht="15" customHeight="1">
      <c r="A417" s="108">
        <v>2365</v>
      </c>
      <c r="B417" s="511" t="s">
        <v>3223</v>
      </c>
      <c r="C417" s="511"/>
      <c r="D417" s="511"/>
      <c r="E417" s="511"/>
      <c r="F417" s="511"/>
      <c r="G417" s="511"/>
      <c r="H417" s="512"/>
    </row>
    <row r="418" spans="1:8" ht="15" customHeight="1">
      <c r="A418" s="108">
        <v>2369</v>
      </c>
      <c r="B418" s="511" t="s">
        <v>2332</v>
      </c>
      <c r="C418" s="511"/>
      <c r="D418" s="511"/>
      <c r="E418" s="511"/>
      <c r="F418" s="511"/>
      <c r="G418" s="511"/>
      <c r="H418" s="512"/>
    </row>
    <row r="419" spans="1:8" ht="15" customHeight="1">
      <c r="A419" s="108">
        <v>2370</v>
      </c>
      <c r="B419" s="511" t="s">
        <v>2333</v>
      </c>
      <c r="C419" s="511"/>
      <c r="D419" s="511"/>
      <c r="E419" s="511"/>
      <c r="F419" s="511"/>
      <c r="G419" s="511"/>
      <c r="H419" s="512"/>
    </row>
    <row r="420" spans="1:8" ht="15" customHeight="1">
      <c r="A420" s="108">
        <v>2391</v>
      </c>
      <c r="B420" s="511" t="s">
        <v>171</v>
      </c>
      <c r="C420" s="511"/>
      <c r="D420" s="511"/>
      <c r="E420" s="511"/>
      <c r="F420" s="511"/>
      <c r="G420" s="511"/>
      <c r="H420" s="512"/>
    </row>
    <row r="421" spans="1:8" ht="15" customHeight="1">
      <c r="A421" s="108">
        <v>2399</v>
      </c>
      <c r="B421" s="511" t="s">
        <v>2334</v>
      </c>
      <c r="C421" s="511"/>
      <c r="D421" s="511"/>
      <c r="E421" s="511"/>
      <c r="F421" s="511"/>
      <c r="G421" s="511"/>
      <c r="H421" s="512"/>
    </row>
    <row r="422" spans="1:8" ht="15" customHeight="1">
      <c r="A422" s="108">
        <v>2410</v>
      </c>
      <c r="B422" s="511" t="s">
        <v>2335</v>
      </c>
      <c r="C422" s="511"/>
      <c r="D422" s="511"/>
      <c r="E422" s="511"/>
      <c r="F422" s="511"/>
      <c r="G422" s="511"/>
      <c r="H422" s="512"/>
    </row>
    <row r="423" spans="1:8" ht="15" customHeight="1">
      <c r="A423" s="108">
        <v>2420</v>
      </c>
      <c r="B423" s="511" t="s">
        <v>2336</v>
      </c>
      <c r="C423" s="511"/>
      <c r="D423" s="511"/>
      <c r="E423" s="511"/>
      <c r="F423" s="511"/>
      <c r="G423" s="511"/>
      <c r="H423" s="512"/>
    </row>
    <row r="424" spans="1:8" ht="15" customHeight="1">
      <c r="A424" s="108">
        <v>2431</v>
      </c>
      <c r="B424" s="511" t="s">
        <v>2337</v>
      </c>
      <c r="C424" s="511"/>
      <c r="D424" s="511"/>
      <c r="E424" s="511"/>
      <c r="F424" s="511"/>
      <c r="G424" s="511"/>
      <c r="H424" s="512"/>
    </row>
    <row r="425" spans="1:8" ht="15" customHeight="1">
      <c r="A425" s="108">
        <v>2432</v>
      </c>
      <c r="B425" s="511" t="s">
        <v>3712</v>
      </c>
      <c r="C425" s="511"/>
      <c r="D425" s="511"/>
      <c r="E425" s="511"/>
      <c r="F425" s="511"/>
      <c r="G425" s="511"/>
      <c r="H425" s="512"/>
    </row>
    <row r="426" spans="1:8" ht="15" customHeight="1">
      <c r="A426" s="108">
        <v>2433</v>
      </c>
      <c r="B426" s="511" t="s">
        <v>3713</v>
      </c>
      <c r="C426" s="511"/>
      <c r="D426" s="511"/>
      <c r="E426" s="511"/>
      <c r="F426" s="511"/>
      <c r="G426" s="511"/>
      <c r="H426" s="512"/>
    </row>
    <row r="427" spans="1:8" ht="15" customHeight="1">
      <c r="A427" s="108">
        <v>2434</v>
      </c>
      <c r="B427" s="511" t="s">
        <v>3714</v>
      </c>
      <c r="C427" s="511"/>
      <c r="D427" s="511"/>
      <c r="E427" s="511"/>
      <c r="F427" s="511"/>
      <c r="G427" s="511"/>
      <c r="H427" s="512"/>
    </row>
    <row r="428" spans="1:8" ht="15" customHeight="1">
      <c r="A428" s="108">
        <v>2441</v>
      </c>
      <c r="B428" s="511" t="s">
        <v>172</v>
      </c>
      <c r="C428" s="511"/>
      <c r="D428" s="511"/>
      <c r="E428" s="511"/>
      <c r="F428" s="511"/>
      <c r="G428" s="511"/>
      <c r="H428" s="512"/>
    </row>
    <row r="429" spans="1:8" ht="15" customHeight="1">
      <c r="A429" s="108">
        <v>2442</v>
      </c>
      <c r="B429" s="511" t="s">
        <v>173</v>
      </c>
      <c r="C429" s="511"/>
      <c r="D429" s="511"/>
      <c r="E429" s="511"/>
      <c r="F429" s="511"/>
      <c r="G429" s="511"/>
      <c r="H429" s="512"/>
    </row>
    <row r="430" spans="1:8" ht="15" customHeight="1">
      <c r="A430" s="108">
        <v>2443</v>
      </c>
      <c r="B430" s="511" t="s">
        <v>3715</v>
      </c>
      <c r="C430" s="511"/>
      <c r="D430" s="511"/>
      <c r="E430" s="511"/>
      <c r="F430" s="511"/>
      <c r="G430" s="511"/>
      <c r="H430" s="512"/>
    </row>
    <row r="431" spans="1:8" ht="15" customHeight="1">
      <c r="A431" s="108">
        <v>2444</v>
      </c>
      <c r="B431" s="511" t="s">
        <v>174</v>
      </c>
      <c r="C431" s="511"/>
      <c r="D431" s="511"/>
      <c r="E431" s="511"/>
      <c r="F431" s="511"/>
      <c r="G431" s="511"/>
      <c r="H431" s="512"/>
    </row>
    <row r="432" spans="1:8" ht="15" customHeight="1">
      <c r="A432" s="108">
        <v>2445</v>
      </c>
      <c r="B432" s="511" t="s">
        <v>175</v>
      </c>
      <c r="C432" s="511"/>
      <c r="D432" s="511"/>
      <c r="E432" s="511"/>
      <c r="F432" s="511"/>
      <c r="G432" s="511"/>
      <c r="H432" s="512"/>
    </row>
    <row r="433" spans="1:8" ht="15" customHeight="1">
      <c r="A433" s="108">
        <v>2446</v>
      </c>
      <c r="B433" s="511" t="s">
        <v>3716</v>
      </c>
      <c r="C433" s="511"/>
      <c r="D433" s="511"/>
      <c r="E433" s="511"/>
      <c r="F433" s="511"/>
      <c r="G433" s="511"/>
      <c r="H433" s="512"/>
    </row>
    <row r="434" spans="1:8" ht="15" customHeight="1">
      <c r="A434" s="108">
        <v>2451</v>
      </c>
      <c r="B434" s="511" t="s">
        <v>176</v>
      </c>
      <c r="C434" s="511"/>
      <c r="D434" s="511"/>
      <c r="E434" s="511"/>
      <c r="F434" s="511"/>
      <c r="G434" s="511"/>
      <c r="H434" s="512"/>
    </row>
    <row r="435" spans="1:8" ht="15" customHeight="1">
      <c r="A435" s="108">
        <v>2452</v>
      </c>
      <c r="B435" s="511" t="s">
        <v>177</v>
      </c>
      <c r="C435" s="511"/>
      <c r="D435" s="511"/>
      <c r="E435" s="511"/>
      <c r="F435" s="511"/>
      <c r="G435" s="511"/>
      <c r="H435" s="512"/>
    </row>
    <row r="436" spans="1:8" ht="15" customHeight="1">
      <c r="A436" s="108">
        <v>2453</v>
      </c>
      <c r="B436" s="511" t="s">
        <v>3717</v>
      </c>
      <c r="C436" s="511"/>
      <c r="D436" s="511"/>
      <c r="E436" s="511"/>
      <c r="F436" s="511"/>
      <c r="G436" s="511"/>
      <c r="H436" s="512"/>
    </row>
    <row r="437" spans="1:8" ht="15" customHeight="1">
      <c r="A437" s="108">
        <v>2454</v>
      </c>
      <c r="B437" s="511" t="s">
        <v>3718</v>
      </c>
      <c r="C437" s="511"/>
      <c r="D437" s="511"/>
      <c r="E437" s="511"/>
      <c r="F437" s="511"/>
      <c r="G437" s="511"/>
      <c r="H437" s="512"/>
    </row>
    <row r="438" spans="1:8" ht="15" customHeight="1">
      <c r="A438" s="108">
        <v>2511</v>
      </c>
      <c r="B438" s="511" t="s">
        <v>3719</v>
      </c>
      <c r="C438" s="511"/>
      <c r="D438" s="511"/>
      <c r="E438" s="511"/>
      <c r="F438" s="511"/>
      <c r="G438" s="511"/>
      <c r="H438" s="512"/>
    </row>
    <row r="439" spans="1:8" ht="15" customHeight="1">
      <c r="A439" s="108">
        <v>2512</v>
      </c>
      <c r="B439" s="511" t="s">
        <v>3720</v>
      </c>
      <c r="C439" s="511"/>
      <c r="D439" s="511"/>
      <c r="E439" s="511"/>
      <c r="F439" s="511"/>
      <c r="G439" s="511"/>
      <c r="H439" s="512"/>
    </row>
    <row r="440" spans="1:8" ht="15" customHeight="1">
      <c r="A440" s="108">
        <v>2521</v>
      </c>
      <c r="B440" s="511" t="s">
        <v>1092</v>
      </c>
      <c r="C440" s="511"/>
      <c r="D440" s="511"/>
      <c r="E440" s="511"/>
      <c r="F440" s="511"/>
      <c r="G440" s="511"/>
      <c r="H440" s="512"/>
    </row>
    <row r="441" spans="1:8" ht="15" customHeight="1">
      <c r="A441" s="108">
        <v>2529</v>
      </c>
      <c r="B441" s="511" t="s">
        <v>2790</v>
      </c>
      <c r="C441" s="511"/>
      <c r="D441" s="511"/>
      <c r="E441" s="511"/>
      <c r="F441" s="511"/>
      <c r="G441" s="511"/>
      <c r="H441" s="512"/>
    </row>
    <row r="442" spans="1:8" ht="15" customHeight="1">
      <c r="A442" s="108">
        <v>2530</v>
      </c>
      <c r="B442" s="511" t="s">
        <v>258</v>
      </c>
      <c r="C442" s="511"/>
      <c r="D442" s="511"/>
      <c r="E442" s="511"/>
      <c r="F442" s="511"/>
      <c r="G442" s="511"/>
      <c r="H442" s="512"/>
    </row>
    <row r="443" spans="1:8" ht="15" customHeight="1">
      <c r="A443" s="108">
        <v>2540</v>
      </c>
      <c r="B443" s="511" t="s">
        <v>259</v>
      </c>
      <c r="C443" s="511"/>
      <c r="D443" s="511"/>
      <c r="E443" s="511"/>
      <c r="F443" s="511"/>
      <c r="G443" s="511"/>
      <c r="H443" s="512"/>
    </row>
    <row r="444" spans="1:8" ht="15" customHeight="1">
      <c r="A444" s="108">
        <v>2550</v>
      </c>
      <c r="B444" s="511" t="s">
        <v>260</v>
      </c>
      <c r="C444" s="511"/>
      <c r="D444" s="511"/>
      <c r="E444" s="511"/>
      <c r="F444" s="511"/>
      <c r="G444" s="511"/>
      <c r="H444" s="512"/>
    </row>
    <row r="445" spans="1:8" ht="15" customHeight="1">
      <c r="A445" s="108">
        <v>2561</v>
      </c>
      <c r="B445" s="511" t="s">
        <v>261</v>
      </c>
      <c r="C445" s="511"/>
      <c r="D445" s="511"/>
      <c r="E445" s="511"/>
      <c r="F445" s="511"/>
      <c r="G445" s="511"/>
      <c r="H445" s="512"/>
    </row>
    <row r="446" spans="1:8" ht="15" customHeight="1">
      <c r="A446" s="108">
        <v>2562</v>
      </c>
      <c r="B446" s="511" t="s">
        <v>262</v>
      </c>
      <c r="C446" s="511"/>
      <c r="D446" s="511"/>
      <c r="E446" s="511"/>
      <c r="F446" s="511"/>
      <c r="G446" s="511"/>
      <c r="H446" s="512"/>
    </row>
    <row r="447" spans="1:8" ht="15" customHeight="1">
      <c r="A447" s="108">
        <v>2571</v>
      </c>
      <c r="B447" s="511" t="s">
        <v>3273</v>
      </c>
      <c r="C447" s="511"/>
      <c r="D447" s="511"/>
      <c r="E447" s="511"/>
      <c r="F447" s="511"/>
      <c r="G447" s="511"/>
      <c r="H447" s="512"/>
    </row>
    <row r="448" spans="1:8" ht="15" customHeight="1">
      <c r="A448" s="108">
        <v>2572</v>
      </c>
      <c r="B448" s="511" t="s">
        <v>3275</v>
      </c>
      <c r="C448" s="511"/>
      <c r="D448" s="511"/>
      <c r="E448" s="511"/>
      <c r="F448" s="511"/>
      <c r="G448" s="511"/>
      <c r="H448" s="512"/>
    </row>
    <row r="449" spans="1:8" ht="15" customHeight="1">
      <c r="A449" s="108">
        <v>2573</v>
      </c>
      <c r="B449" s="511" t="s">
        <v>3274</v>
      </c>
      <c r="C449" s="511"/>
      <c r="D449" s="511"/>
      <c r="E449" s="511"/>
      <c r="F449" s="511"/>
      <c r="G449" s="511"/>
      <c r="H449" s="512"/>
    </row>
    <row r="450" spans="1:8" ht="15" customHeight="1">
      <c r="A450" s="108">
        <v>2591</v>
      </c>
      <c r="B450" s="511" t="s">
        <v>263</v>
      </c>
      <c r="C450" s="511"/>
      <c r="D450" s="511"/>
      <c r="E450" s="511"/>
      <c r="F450" s="511"/>
      <c r="G450" s="511"/>
      <c r="H450" s="512"/>
    </row>
    <row r="451" spans="1:8" ht="15" customHeight="1">
      <c r="A451" s="108">
        <v>2592</v>
      </c>
      <c r="B451" s="511" t="s">
        <v>264</v>
      </c>
      <c r="C451" s="511"/>
      <c r="D451" s="511"/>
      <c r="E451" s="511"/>
      <c r="F451" s="511"/>
      <c r="G451" s="511"/>
      <c r="H451" s="512"/>
    </row>
    <row r="452" spans="1:8" ht="15" customHeight="1">
      <c r="A452" s="108">
        <v>2593</v>
      </c>
      <c r="B452" s="511" t="s">
        <v>265</v>
      </c>
      <c r="C452" s="511"/>
      <c r="D452" s="511"/>
      <c r="E452" s="511"/>
      <c r="F452" s="511"/>
      <c r="G452" s="511"/>
      <c r="H452" s="512"/>
    </row>
    <row r="453" spans="1:8" ht="15" customHeight="1">
      <c r="A453" s="108">
        <v>2594</v>
      </c>
      <c r="B453" s="511" t="s">
        <v>266</v>
      </c>
      <c r="C453" s="511"/>
      <c r="D453" s="511"/>
      <c r="E453" s="511"/>
      <c r="F453" s="511"/>
      <c r="G453" s="511"/>
      <c r="H453" s="512"/>
    </row>
    <row r="454" spans="1:8" ht="15" customHeight="1">
      <c r="A454" s="108">
        <v>2599</v>
      </c>
      <c r="B454" s="511" t="s">
        <v>2942</v>
      </c>
      <c r="C454" s="511"/>
      <c r="D454" s="511"/>
      <c r="E454" s="511"/>
      <c r="F454" s="511"/>
      <c r="G454" s="511"/>
      <c r="H454" s="512"/>
    </row>
    <row r="455" spans="1:8" ht="15" customHeight="1">
      <c r="A455" s="108">
        <v>2611</v>
      </c>
      <c r="B455" s="511" t="s">
        <v>2943</v>
      </c>
      <c r="C455" s="511"/>
      <c r="D455" s="511"/>
      <c r="E455" s="511"/>
      <c r="F455" s="511"/>
      <c r="G455" s="511"/>
      <c r="H455" s="512"/>
    </row>
    <row r="456" spans="1:8" ht="15" customHeight="1">
      <c r="A456" s="108">
        <v>2612</v>
      </c>
      <c r="B456" s="511" t="s">
        <v>2935</v>
      </c>
      <c r="C456" s="511"/>
      <c r="D456" s="511"/>
      <c r="E456" s="511"/>
      <c r="F456" s="511"/>
      <c r="G456" s="511"/>
      <c r="H456" s="512"/>
    </row>
    <row r="457" spans="1:8" ht="15" customHeight="1">
      <c r="A457" s="108">
        <v>2620</v>
      </c>
      <c r="B457" s="511" t="s">
        <v>1229</v>
      </c>
      <c r="C457" s="511"/>
      <c r="D457" s="511"/>
      <c r="E457" s="511"/>
      <c r="F457" s="511"/>
      <c r="G457" s="511"/>
      <c r="H457" s="512"/>
    </row>
    <row r="458" spans="1:8" ht="15" customHeight="1">
      <c r="A458" s="108">
        <v>2630</v>
      </c>
      <c r="B458" s="511" t="s">
        <v>1230</v>
      </c>
      <c r="C458" s="511"/>
      <c r="D458" s="511"/>
      <c r="E458" s="511"/>
      <c r="F458" s="511"/>
      <c r="G458" s="511"/>
      <c r="H458" s="512"/>
    </row>
    <row r="459" spans="1:8" ht="15" customHeight="1">
      <c r="A459" s="108">
        <v>2640</v>
      </c>
      <c r="B459" s="511" t="s">
        <v>1231</v>
      </c>
      <c r="C459" s="511"/>
      <c r="D459" s="511"/>
      <c r="E459" s="511"/>
      <c r="F459" s="511"/>
      <c r="G459" s="511"/>
      <c r="H459" s="512"/>
    </row>
    <row r="460" spans="1:8" ht="15" customHeight="1">
      <c r="A460" s="108">
        <v>2651</v>
      </c>
      <c r="B460" s="511" t="s">
        <v>1232</v>
      </c>
      <c r="C460" s="511"/>
      <c r="D460" s="511"/>
      <c r="E460" s="511"/>
      <c r="F460" s="511"/>
      <c r="G460" s="511"/>
      <c r="H460" s="512"/>
    </row>
    <row r="461" spans="1:8" ht="15" customHeight="1">
      <c r="A461" s="108">
        <v>2652</v>
      </c>
      <c r="B461" s="511" t="s">
        <v>1233</v>
      </c>
      <c r="C461" s="511"/>
      <c r="D461" s="511"/>
      <c r="E461" s="511"/>
      <c r="F461" s="511"/>
      <c r="G461" s="511"/>
      <c r="H461" s="512"/>
    </row>
    <row r="462" spans="1:8" ht="15" customHeight="1">
      <c r="A462" s="108">
        <v>2660</v>
      </c>
      <c r="B462" s="511" t="s">
        <v>1234</v>
      </c>
      <c r="C462" s="511"/>
      <c r="D462" s="511"/>
      <c r="E462" s="511"/>
      <c r="F462" s="511"/>
      <c r="G462" s="511"/>
      <c r="H462" s="512"/>
    </row>
    <row r="463" spans="1:8" ht="15" customHeight="1">
      <c r="A463" s="108">
        <v>2670</v>
      </c>
      <c r="B463" s="511" t="s">
        <v>562</v>
      </c>
      <c r="C463" s="511"/>
      <c r="D463" s="511"/>
      <c r="E463" s="511"/>
      <c r="F463" s="511"/>
      <c r="G463" s="511"/>
      <c r="H463" s="512"/>
    </row>
    <row r="464" spans="1:8" ht="15" customHeight="1">
      <c r="A464" s="108">
        <v>2680</v>
      </c>
      <c r="B464" s="511" t="s">
        <v>563</v>
      </c>
      <c r="C464" s="511"/>
      <c r="D464" s="511"/>
      <c r="E464" s="511"/>
      <c r="F464" s="511"/>
      <c r="G464" s="511"/>
      <c r="H464" s="512"/>
    </row>
    <row r="465" spans="1:8" ht="15" customHeight="1">
      <c r="A465" s="108">
        <v>2711</v>
      </c>
      <c r="B465" s="511" t="s">
        <v>564</v>
      </c>
      <c r="C465" s="511"/>
      <c r="D465" s="511"/>
      <c r="E465" s="511"/>
      <c r="F465" s="511"/>
      <c r="G465" s="511"/>
      <c r="H465" s="512"/>
    </row>
    <row r="466" spans="1:8" ht="15" customHeight="1">
      <c r="A466" s="108">
        <v>2712</v>
      </c>
      <c r="B466" s="511" t="s">
        <v>565</v>
      </c>
      <c r="C466" s="511"/>
      <c r="D466" s="511"/>
      <c r="E466" s="511"/>
      <c r="F466" s="511"/>
      <c r="G466" s="511"/>
      <c r="H466" s="512"/>
    </row>
    <row r="467" spans="1:8" ht="15" customHeight="1">
      <c r="A467" s="108">
        <v>2720</v>
      </c>
      <c r="B467" s="511" t="s">
        <v>566</v>
      </c>
      <c r="C467" s="511"/>
      <c r="D467" s="511"/>
      <c r="E467" s="511"/>
      <c r="F467" s="511"/>
      <c r="G467" s="511"/>
      <c r="H467" s="512"/>
    </row>
    <row r="468" spans="1:8" ht="15" customHeight="1">
      <c r="A468" s="108">
        <v>2731</v>
      </c>
      <c r="B468" s="511" t="s">
        <v>567</v>
      </c>
      <c r="C468" s="511"/>
      <c r="D468" s="511"/>
      <c r="E468" s="511"/>
      <c r="F468" s="511"/>
      <c r="G468" s="511"/>
      <c r="H468" s="512"/>
    </row>
    <row r="469" spans="1:8" ht="15" customHeight="1">
      <c r="A469" s="108">
        <v>2732</v>
      </c>
      <c r="B469" s="511" t="s">
        <v>568</v>
      </c>
      <c r="C469" s="511"/>
      <c r="D469" s="511"/>
      <c r="E469" s="511"/>
      <c r="F469" s="511"/>
      <c r="G469" s="511"/>
      <c r="H469" s="512"/>
    </row>
    <row r="470" spans="1:8" ht="15" customHeight="1">
      <c r="A470" s="108">
        <v>2733</v>
      </c>
      <c r="B470" s="511" t="s">
        <v>1896</v>
      </c>
      <c r="C470" s="511"/>
      <c r="D470" s="511"/>
      <c r="E470" s="511"/>
      <c r="F470" s="511"/>
      <c r="G470" s="511"/>
      <c r="H470" s="512"/>
    </row>
    <row r="471" spans="1:8" ht="15" customHeight="1">
      <c r="A471" s="108">
        <v>2740</v>
      </c>
      <c r="B471" s="511" t="s">
        <v>2890</v>
      </c>
      <c r="C471" s="511"/>
      <c r="D471" s="511"/>
      <c r="E471" s="511"/>
      <c r="F471" s="511"/>
      <c r="G471" s="511"/>
      <c r="H471" s="512"/>
    </row>
    <row r="472" spans="1:8" ht="15" customHeight="1">
      <c r="A472" s="108">
        <v>2751</v>
      </c>
      <c r="B472" s="511" t="s">
        <v>2891</v>
      </c>
      <c r="C472" s="511"/>
      <c r="D472" s="511"/>
      <c r="E472" s="511"/>
      <c r="F472" s="511"/>
      <c r="G472" s="511"/>
      <c r="H472" s="512"/>
    </row>
    <row r="473" spans="1:8" ht="15" customHeight="1">
      <c r="A473" s="108">
        <v>2752</v>
      </c>
      <c r="B473" s="511" t="s">
        <v>2892</v>
      </c>
      <c r="C473" s="511"/>
      <c r="D473" s="511"/>
      <c r="E473" s="511"/>
      <c r="F473" s="511"/>
      <c r="G473" s="511"/>
      <c r="H473" s="512"/>
    </row>
    <row r="474" spans="1:8" ht="15" customHeight="1">
      <c r="A474" s="108">
        <v>2790</v>
      </c>
      <c r="B474" s="511" t="s">
        <v>2893</v>
      </c>
      <c r="C474" s="511"/>
      <c r="D474" s="511"/>
      <c r="E474" s="511"/>
      <c r="F474" s="511"/>
      <c r="G474" s="511"/>
      <c r="H474" s="512"/>
    </row>
    <row r="475" spans="1:8" ht="15" customHeight="1">
      <c r="A475" s="108">
        <v>2811</v>
      </c>
      <c r="B475" s="511" t="s">
        <v>4240</v>
      </c>
      <c r="C475" s="511"/>
      <c r="D475" s="511"/>
      <c r="E475" s="511"/>
      <c r="F475" s="511"/>
      <c r="G475" s="511"/>
      <c r="H475" s="512"/>
    </row>
    <row r="476" spans="1:8" ht="15" customHeight="1">
      <c r="A476" s="108">
        <v>2812</v>
      </c>
      <c r="B476" s="511" t="s">
        <v>4241</v>
      </c>
      <c r="C476" s="511"/>
      <c r="D476" s="511"/>
      <c r="E476" s="511"/>
      <c r="F476" s="511"/>
      <c r="G476" s="511"/>
      <c r="H476" s="512"/>
    </row>
    <row r="477" spans="1:8" ht="15" customHeight="1">
      <c r="A477" s="108">
        <v>2813</v>
      </c>
      <c r="B477" s="511" t="s">
        <v>4242</v>
      </c>
      <c r="C477" s="511"/>
      <c r="D477" s="511"/>
      <c r="E477" s="511"/>
      <c r="F477" s="511"/>
      <c r="G477" s="511"/>
      <c r="H477" s="512"/>
    </row>
    <row r="478" spans="1:8" ht="15" customHeight="1">
      <c r="A478" s="108">
        <v>2814</v>
      </c>
      <c r="B478" s="511" t="s">
        <v>333</v>
      </c>
      <c r="C478" s="511"/>
      <c r="D478" s="511"/>
      <c r="E478" s="511"/>
      <c r="F478" s="511"/>
      <c r="G478" s="511"/>
      <c r="H478" s="512"/>
    </row>
    <row r="479" spans="1:8" ht="15" customHeight="1">
      <c r="A479" s="108">
        <v>2815</v>
      </c>
      <c r="B479" s="511" t="s">
        <v>334</v>
      </c>
      <c r="C479" s="511"/>
      <c r="D479" s="511"/>
      <c r="E479" s="511"/>
      <c r="F479" s="511"/>
      <c r="G479" s="511"/>
      <c r="H479" s="512"/>
    </row>
    <row r="480" spans="1:8" ht="15" customHeight="1">
      <c r="A480" s="108">
        <v>2821</v>
      </c>
      <c r="B480" s="511" t="s">
        <v>335</v>
      </c>
      <c r="C480" s="511"/>
      <c r="D480" s="511"/>
      <c r="E480" s="511"/>
      <c r="F480" s="511"/>
      <c r="G480" s="511"/>
      <c r="H480" s="512"/>
    </row>
    <row r="481" spans="1:8" ht="15" customHeight="1">
      <c r="A481" s="108">
        <v>2822</v>
      </c>
      <c r="B481" s="511" t="s">
        <v>3276</v>
      </c>
      <c r="C481" s="511"/>
      <c r="D481" s="511"/>
      <c r="E481" s="511"/>
      <c r="F481" s="511"/>
      <c r="G481" s="511"/>
      <c r="H481" s="512"/>
    </row>
    <row r="482" spans="1:8" ht="15" customHeight="1">
      <c r="A482" s="108">
        <v>2823</v>
      </c>
      <c r="B482" s="511" t="s">
        <v>2171</v>
      </c>
      <c r="C482" s="511"/>
      <c r="D482" s="511"/>
      <c r="E482" s="511"/>
      <c r="F482" s="511"/>
      <c r="G482" s="511"/>
      <c r="H482" s="512"/>
    </row>
    <row r="483" spans="1:8" ht="15" customHeight="1">
      <c r="A483" s="108">
        <v>2824</v>
      </c>
      <c r="B483" s="511" t="s">
        <v>2172</v>
      </c>
      <c r="C483" s="511"/>
      <c r="D483" s="511"/>
      <c r="E483" s="511"/>
      <c r="F483" s="511"/>
      <c r="G483" s="511"/>
      <c r="H483" s="512"/>
    </row>
    <row r="484" spans="1:8" ht="15" customHeight="1">
      <c r="A484" s="108">
        <v>2825</v>
      </c>
      <c r="B484" s="511" t="s">
        <v>2173</v>
      </c>
      <c r="C484" s="511"/>
      <c r="D484" s="511"/>
      <c r="E484" s="511"/>
      <c r="F484" s="511"/>
      <c r="G484" s="511"/>
      <c r="H484" s="512"/>
    </row>
    <row r="485" spans="1:8" ht="15" customHeight="1">
      <c r="A485" s="108">
        <v>2829</v>
      </c>
      <c r="B485" s="511" t="s">
        <v>2174</v>
      </c>
      <c r="C485" s="511"/>
      <c r="D485" s="511"/>
      <c r="E485" s="511"/>
      <c r="F485" s="511"/>
      <c r="G485" s="511"/>
      <c r="H485" s="512"/>
    </row>
    <row r="486" spans="1:8" ht="15" customHeight="1">
      <c r="A486" s="108">
        <v>2830</v>
      </c>
      <c r="B486" s="511" t="s">
        <v>1604</v>
      </c>
      <c r="C486" s="511"/>
      <c r="D486" s="511"/>
      <c r="E486" s="511"/>
      <c r="F486" s="511"/>
      <c r="G486" s="511"/>
      <c r="H486" s="512"/>
    </row>
    <row r="487" spans="1:8" ht="15" customHeight="1">
      <c r="A487" s="108">
        <v>2841</v>
      </c>
      <c r="B487" s="511" t="s">
        <v>1605</v>
      </c>
      <c r="C487" s="511"/>
      <c r="D487" s="511"/>
      <c r="E487" s="511"/>
      <c r="F487" s="511"/>
      <c r="G487" s="511"/>
      <c r="H487" s="512"/>
    </row>
    <row r="488" spans="1:8" ht="15" customHeight="1">
      <c r="A488" s="108">
        <v>2849</v>
      </c>
      <c r="B488" s="511" t="s">
        <v>1606</v>
      </c>
      <c r="C488" s="511"/>
      <c r="D488" s="511"/>
      <c r="E488" s="511"/>
      <c r="F488" s="511"/>
      <c r="G488" s="511"/>
      <c r="H488" s="512"/>
    </row>
    <row r="489" spans="1:8" ht="15" customHeight="1">
      <c r="A489" s="108">
        <v>2891</v>
      </c>
      <c r="B489" s="511" t="s">
        <v>3277</v>
      </c>
      <c r="C489" s="511"/>
      <c r="D489" s="511"/>
      <c r="E489" s="511"/>
      <c r="F489" s="511"/>
      <c r="G489" s="511"/>
      <c r="H489" s="512"/>
    </row>
    <row r="490" spans="1:8" ht="15" customHeight="1">
      <c r="A490" s="108">
        <v>2892</v>
      </c>
      <c r="B490" s="511" t="s">
        <v>1607</v>
      </c>
      <c r="C490" s="511"/>
      <c r="D490" s="511"/>
      <c r="E490" s="511"/>
      <c r="F490" s="511"/>
      <c r="G490" s="511"/>
      <c r="H490" s="512"/>
    </row>
    <row r="491" spans="1:8" ht="15" customHeight="1">
      <c r="A491" s="108">
        <v>2893</v>
      </c>
      <c r="B491" s="511" t="s">
        <v>1608</v>
      </c>
      <c r="C491" s="511"/>
      <c r="D491" s="511"/>
      <c r="E491" s="511"/>
      <c r="F491" s="511"/>
      <c r="G491" s="511"/>
      <c r="H491" s="512"/>
    </row>
    <row r="492" spans="1:8" ht="15" customHeight="1">
      <c r="A492" s="108">
        <v>2894</v>
      </c>
      <c r="B492" s="511" t="s">
        <v>1609</v>
      </c>
      <c r="C492" s="511"/>
      <c r="D492" s="511"/>
      <c r="E492" s="511"/>
      <c r="F492" s="511"/>
      <c r="G492" s="511"/>
      <c r="H492" s="512"/>
    </row>
    <row r="493" spans="1:8" ht="15" customHeight="1">
      <c r="A493" s="108">
        <v>2895</v>
      </c>
      <c r="B493" s="511" t="s">
        <v>1610</v>
      </c>
      <c r="C493" s="511"/>
      <c r="D493" s="511"/>
      <c r="E493" s="511"/>
      <c r="F493" s="511"/>
      <c r="G493" s="511"/>
      <c r="H493" s="512"/>
    </row>
    <row r="494" spans="1:8" ht="15" customHeight="1">
      <c r="A494" s="108">
        <v>2896</v>
      </c>
      <c r="B494" s="511" t="s">
        <v>2301</v>
      </c>
      <c r="C494" s="511"/>
      <c r="D494" s="511"/>
      <c r="E494" s="511"/>
      <c r="F494" s="511"/>
      <c r="G494" s="511"/>
      <c r="H494" s="512"/>
    </row>
    <row r="495" spans="1:8" ht="15" customHeight="1">
      <c r="A495" s="108">
        <v>2899</v>
      </c>
      <c r="B495" s="511" t="s">
        <v>2302</v>
      </c>
      <c r="C495" s="511"/>
      <c r="D495" s="511"/>
      <c r="E495" s="511"/>
      <c r="F495" s="511"/>
      <c r="G495" s="511"/>
      <c r="H495" s="512"/>
    </row>
    <row r="496" spans="1:8" ht="15" customHeight="1">
      <c r="A496" s="108">
        <v>2910</v>
      </c>
      <c r="B496" s="511" t="s">
        <v>1094</v>
      </c>
      <c r="C496" s="511"/>
      <c r="D496" s="511"/>
      <c r="E496" s="511"/>
      <c r="F496" s="511"/>
      <c r="G496" s="511"/>
      <c r="H496" s="512"/>
    </row>
    <row r="497" spans="1:8" ht="15" customHeight="1">
      <c r="A497" s="108">
        <v>2920</v>
      </c>
      <c r="B497" s="511" t="s">
        <v>2303</v>
      </c>
      <c r="C497" s="511"/>
      <c r="D497" s="511"/>
      <c r="E497" s="511"/>
      <c r="F497" s="511"/>
      <c r="G497" s="511"/>
      <c r="H497" s="512"/>
    </row>
    <row r="498" spans="1:8" ht="15" customHeight="1">
      <c r="A498" s="108">
        <v>2931</v>
      </c>
      <c r="B498" s="511" t="s">
        <v>2304</v>
      </c>
      <c r="C498" s="511"/>
      <c r="D498" s="511"/>
      <c r="E498" s="511"/>
      <c r="F498" s="511"/>
      <c r="G498" s="511"/>
      <c r="H498" s="512"/>
    </row>
    <row r="499" spans="1:8" ht="15" customHeight="1">
      <c r="A499" s="108">
        <v>2932</v>
      </c>
      <c r="B499" s="511" t="s">
        <v>2305</v>
      </c>
      <c r="C499" s="511"/>
      <c r="D499" s="511"/>
      <c r="E499" s="511"/>
      <c r="F499" s="511"/>
      <c r="G499" s="511"/>
      <c r="H499" s="512"/>
    </row>
    <row r="500" spans="1:8" ht="15" customHeight="1">
      <c r="A500" s="108">
        <v>3011</v>
      </c>
      <c r="B500" s="511" t="s">
        <v>2306</v>
      </c>
      <c r="C500" s="511"/>
      <c r="D500" s="511"/>
      <c r="E500" s="511"/>
      <c r="F500" s="511"/>
      <c r="G500" s="511"/>
      <c r="H500" s="512"/>
    </row>
    <row r="501" spans="1:8" ht="15" customHeight="1">
      <c r="A501" s="108">
        <v>3012</v>
      </c>
      <c r="B501" s="511" t="s">
        <v>2307</v>
      </c>
      <c r="C501" s="511"/>
      <c r="D501" s="511"/>
      <c r="E501" s="511"/>
      <c r="F501" s="511"/>
      <c r="G501" s="511"/>
      <c r="H501" s="512"/>
    </row>
    <row r="502" spans="1:8" ht="15" customHeight="1">
      <c r="A502" s="108">
        <v>3020</v>
      </c>
      <c r="B502" s="511" t="s">
        <v>3122</v>
      </c>
      <c r="C502" s="511"/>
      <c r="D502" s="511"/>
      <c r="E502" s="511"/>
      <c r="F502" s="511"/>
      <c r="G502" s="511"/>
      <c r="H502" s="512"/>
    </row>
    <row r="503" spans="1:8" ht="15" customHeight="1">
      <c r="A503" s="108">
        <v>3030</v>
      </c>
      <c r="B503" s="511" t="s">
        <v>2225</v>
      </c>
      <c r="C503" s="511"/>
      <c r="D503" s="511"/>
      <c r="E503" s="511"/>
      <c r="F503" s="511"/>
      <c r="G503" s="511"/>
      <c r="H503" s="512"/>
    </row>
    <row r="504" spans="1:8" ht="15" customHeight="1">
      <c r="A504" s="108">
        <v>3040</v>
      </c>
      <c r="B504" s="511" t="s">
        <v>2226</v>
      </c>
      <c r="C504" s="511"/>
      <c r="D504" s="511"/>
      <c r="E504" s="511"/>
      <c r="F504" s="511"/>
      <c r="G504" s="511"/>
      <c r="H504" s="512"/>
    </row>
    <row r="505" spans="1:8" ht="15" customHeight="1">
      <c r="A505" s="108">
        <v>3091</v>
      </c>
      <c r="B505" s="511" t="s">
        <v>3067</v>
      </c>
      <c r="C505" s="511"/>
      <c r="D505" s="511"/>
      <c r="E505" s="511"/>
      <c r="F505" s="511"/>
      <c r="G505" s="511"/>
      <c r="H505" s="512"/>
    </row>
    <row r="506" spans="1:8" ht="15" customHeight="1">
      <c r="A506" s="108">
        <v>3092</v>
      </c>
      <c r="B506" s="511" t="s">
        <v>3068</v>
      </c>
      <c r="C506" s="511"/>
      <c r="D506" s="511"/>
      <c r="E506" s="511"/>
      <c r="F506" s="511"/>
      <c r="G506" s="511"/>
      <c r="H506" s="512"/>
    </row>
    <row r="507" spans="1:8" ht="15" customHeight="1">
      <c r="A507" s="108">
        <v>3099</v>
      </c>
      <c r="B507" s="511" t="s">
        <v>3069</v>
      </c>
      <c r="C507" s="511"/>
      <c r="D507" s="511"/>
      <c r="E507" s="511"/>
      <c r="F507" s="511"/>
      <c r="G507" s="511"/>
      <c r="H507" s="512"/>
    </row>
    <row r="508" spans="1:8" ht="15" customHeight="1">
      <c r="A508" s="108">
        <v>3101</v>
      </c>
      <c r="B508" s="511" t="s">
        <v>3070</v>
      </c>
      <c r="C508" s="511"/>
      <c r="D508" s="511"/>
      <c r="E508" s="511"/>
      <c r="F508" s="511"/>
      <c r="G508" s="511"/>
      <c r="H508" s="512"/>
    </row>
    <row r="509" spans="1:8" ht="15" customHeight="1">
      <c r="A509" s="108">
        <v>3102</v>
      </c>
      <c r="B509" s="511" t="s">
        <v>3071</v>
      </c>
      <c r="C509" s="511"/>
      <c r="D509" s="511"/>
      <c r="E509" s="511"/>
      <c r="F509" s="511"/>
      <c r="G509" s="511"/>
      <c r="H509" s="512"/>
    </row>
    <row r="510" spans="1:8" ht="15" customHeight="1">
      <c r="A510" s="108">
        <v>3103</v>
      </c>
      <c r="B510" s="511" t="s">
        <v>715</v>
      </c>
      <c r="C510" s="511"/>
      <c r="D510" s="511"/>
      <c r="E510" s="511"/>
      <c r="F510" s="511"/>
      <c r="G510" s="511"/>
      <c r="H510" s="512"/>
    </row>
    <row r="511" spans="1:8" ht="15" customHeight="1">
      <c r="A511" s="108">
        <v>3109</v>
      </c>
      <c r="B511" s="511" t="s">
        <v>3072</v>
      </c>
      <c r="C511" s="511"/>
      <c r="D511" s="511"/>
      <c r="E511" s="511"/>
      <c r="F511" s="511"/>
      <c r="G511" s="511"/>
      <c r="H511" s="512"/>
    </row>
    <row r="512" spans="1:8" ht="15" customHeight="1">
      <c r="A512" s="108">
        <v>3211</v>
      </c>
      <c r="B512" s="511" t="s">
        <v>716</v>
      </c>
      <c r="C512" s="511"/>
      <c r="D512" s="511"/>
      <c r="E512" s="511"/>
      <c r="F512" s="511"/>
      <c r="G512" s="511"/>
      <c r="H512" s="512"/>
    </row>
    <row r="513" spans="1:8" ht="15" customHeight="1">
      <c r="A513" s="108">
        <v>3212</v>
      </c>
      <c r="B513" s="511" t="s">
        <v>3073</v>
      </c>
      <c r="C513" s="511"/>
      <c r="D513" s="511"/>
      <c r="E513" s="511"/>
      <c r="F513" s="511"/>
      <c r="G513" s="511"/>
      <c r="H513" s="512"/>
    </row>
    <row r="514" spans="1:8" ht="15" customHeight="1">
      <c r="A514" s="108">
        <v>3213</v>
      </c>
      <c r="B514" s="511" t="s">
        <v>3074</v>
      </c>
      <c r="C514" s="511"/>
      <c r="D514" s="511"/>
      <c r="E514" s="511"/>
      <c r="F514" s="511"/>
      <c r="G514" s="511"/>
      <c r="H514" s="512"/>
    </row>
    <row r="515" spans="1:8" ht="15" customHeight="1">
      <c r="A515" s="108">
        <v>3220</v>
      </c>
      <c r="B515" s="511" t="s">
        <v>2797</v>
      </c>
      <c r="C515" s="511"/>
      <c r="D515" s="511"/>
      <c r="E515" s="511"/>
      <c r="F515" s="511"/>
      <c r="G515" s="511"/>
      <c r="H515" s="512"/>
    </row>
    <row r="516" spans="1:8" ht="15" customHeight="1">
      <c r="A516" s="108">
        <v>3230</v>
      </c>
      <c r="B516" s="511" t="s">
        <v>2798</v>
      </c>
      <c r="C516" s="511"/>
      <c r="D516" s="511"/>
      <c r="E516" s="511"/>
      <c r="F516" s="511"/>
      <c r="G516" s="511"/>
      <c r="H516" s="512"/>
    </row>
    <row r="517" spans="1:8" ht="15" customHeight="1">
      <c r="A517" s="108">
        <v>3240</v>
      </c>
      <c r="B517" s="511" t="s">
        <v>2799</v>
      </c>
      <c r="C517" s="511"/>
      <c r="D517" s="511"/>
      <c r="E517" s="511"/>
      <c r="F517" s="511"/>
      <c r="G517" s="511"/>
      <c r="H517" s="512"/>
    </row>
    <row r="518" spans="1:8" ht="15" customHeight="1">
      <c r="A518" s="108">
        <v>3250</v>
      </c>
      <c r="B518" s="511" t="s">
        <v>3075</v>
      </c>
      <c r="C518" s="511"/>
      <c r="D518" s="511"/>
      <c r="E518" s="511"/>
      <c r="F518" s="511"/>
      <c r="G518" s="511"/>
      <c r="H518" s="512"/>
    </row>
    <row r="519" spans="1:8" ht="15" customHeight="1">
      <c r="A519" s="108">
        <v>3291</v>
      </c>
      <c r="B519" s="511" t="s">
        <v>3076</v>
      </c>
      <c r="C519" s="511"/>
      <c r="D519" s="511"/>
      <c r="E519" s="511"/>
      <c r="F519" s="511"/>
      <c r="G519" s="511"/>
      <c r="H519" s="512"/>
    </row>
    <row r="520" spans="1:8" ht="15" customHeight="1">
      <c r="A520" s="108">
        <v>3299</v>
      </c>
      <c r="B520" s="511" t="s">
        <v>3077</v>
      </c>
      <c r="C520" s="511"/>
      <c r="D520" s="511"/>
      <c r="E520" s="511"/>
      <c r="F520" s="511"/>
      <c r="G520" s="511"/>
      <c r="H520" s="512"/>
    </row>
    <row r="521" spans="1:8" ht="15" customHeight="1">
      <c r="A521" s="108">
        <v>3311</v>
      </c>
      <c r="B521" s="511" t="s">
        <v>3078</v>
      </c>
      <c r="C521" s="511"/>
      <c r="D521" s="511"/>
      <c r="E521" s="511"/>
      <c r="F521" s="511"/>
      <c r="G521" s="511"/>
      <c r="H521" s="512"/>
    </row>
    <row r="522" spans="1:8" ht="15" customHeight="1">
      <c r="A522" s="108">
        <v>3312</v>
      </c>
      <c r="B522" s="511" t="s">
        <v>3079</v>
      </c>
      <c r="C522" s="511"/>
      <c r="D522" s="511"/>
      <c r="E522" s="511"/>
      <c r="F522" s="511"/>
      <c r="G522" s="511"/>
      <c r="H522" s="512"/>
    </row>
    <row r="523" spans="1:8" ht="15" customHeight="1">
      <c r="A523" s="108">
        <v>3313</v>
      </c>
      <c r="B523" s="511" t="s">
        <v>3080</v>
      </c>
      <c r="C523" s="511"/>
      <c r="D523" s="511"/>
      <c r="E523" s="511"/>
      <c r="F523" s="511"/>
      <c r="G523" s="511"/>
      <c r="H523" s="512"/>
    </row>
    <row r="524" spans="1:8" ht="15" customHeight="1">
      <c r="A524" s="108">
        <v>3314</v>
      </c>
      <c r="B524" s="511" t="s">
        <v>3081</v>
      </c>
      <c r="C524" s="511"/>
      <c r="D524" s="511"/>
      <c r="E524" s="511"/>
      <c r="F524" s="511"/>
      <c r="G524" s="511"/>
      <c r="H524" s="512"/>
    </row>
    <row r="525" spans="1:8" ht="15" customHeight="1">
      <c r="A525" s="108">
        <v>3315</v>
      </c>
      <c r="B525" s="511" t="s">
        <v>3082</v>
      </c>
      <c r="C525" s="511"/>
      <c r="D525" s="511"/>
      <c r="E525" s="511"/>
      <c r="F525" s="511"/>
      <c r="G525" s="511"/>
      <c r="H525" s="512"/>
    </row>
    <row r="526" spans="1:8" ht="15" customHeight="1">
      <c r="A526" s="108">
        <v>3316</v>
      </c>
      <c r="B526" s="511" t="s">
        <v>2690</v>
      </c>
      <c r="C526" s="511"/>
      <c r="D526" s="511"/>
      <c r="E526" s="511"/>
      <c r="F526" s="511"/>
      <c r="G526" s="511"/>
      <c r="H526" s="512"/>
    </row>
    <row r="527" spans="1:8" ht="15" customHeight="1">
      <c r="A527" s="108">
        <v>3317</v>
      </c>
      <c r="B527" s="511" t="s">
        <v>2691</v>
      </c>
      <c r="C527" s="511"/>
      <c r="D527" s="511"/>
      <c r="E527" s="511"/>
      <c r="F527" s="511"/>
      <c r="G527" s="511"/>
      <c r="H527" s="512"/>
    </row>
    <row r="528" spans="1:8" ht="15" customHeight="1">
      <c r="A528" s="108">
        <v>3319</v>
      </c>
      <c r="B528" s="511" t="s">
        <v>2692</v>
      </c>
      <c r="C528" s="511"/>
      <c r="D528" s="511"/>
      <c r="E528" s="511"/>
      <c r="F528" s="511"/>
      <c r="G528" s="511"/>
      <c r="H528" s="512"/>
    </row>
    <row r="529" spans="1:8" ht="15" customHeight="1">
      <c r="A529" s="108">
        <v>3320</v>
      </c>
      <c r="B529" s="511" t="s">
        <v>2693</v>
      </c>
      <c r="C529" s="511"/>
      <c r="D529" s="511"/>
      <c r="E529" s="511"/>
      <c r="F529" s="511"/>
      <c r="G529" s="511"/>
      <c r="H529" s="512"/>
    </row>
    <row r="530" spans="1:8" ht="15" customHeight="1">
      <c r="A530" s="108">
        <v>3511</v>
      </c>
      <c r="B530" s="511" t="s">
        <v>2800</v>
      </c>
      <c r="C530" s="511"/>
      <c r="D530" s="511"/>
      <c r="E530" s="511"/>
      <c r="F530" s="511"/>
      <c r="G530" s="511"/>
      <c r="H530" s="512"/>
    </row>
    <row r="531" spans="1:8" ht="15" customHeight="1">
      <c r="A531" s="108">
        <v>3512</v>
      </c>
      <c r="B531" s="511" t="s">
        <v>2801</v>
      </c>
      <c r="C531" s="511"/>
      <c r="D531" s="511"/>
      <c r="E531" s="511"/>
      <c r="F531" s="511"/>
      <c r="G531" s="511"/>
      <c r="H531" s="512"/>
    </row>
    <row r="532" spans="1:8" ht="15" customHeight="1">
      <c r="A532" s="108">
        <v>3513</v>
      </c>
      <c r="B532" s="511" t="s">
        <v>2694</v>
      </c>
      <c r="C532" s="511"/>
      <c r="D532" s="511"/>
      <c r="E532" s="511"/>
      <c r="F532" s="511"/>
      <c r="G532" s="511"/>
      <c r="H532" s="512"/>
    </row>
    <row r="533" spans="1:8" ht="15" customHeight="1">
      <c r="A533" s="108">
        <v>3514</v>
      </c>
      <c r="B533" s="511" t="s">
        <v>2695</v>
      </c>
      <c r="C533" s="511"/>
      <c r="D533" s="511"/>
      <c r="E533" s="511"/>
      <c r="F533" s="511"/>
      <c r="G533" s="511"/>
      <c r="H533" s="512"/>
    </row>
    <row r="534" spans="1:8" ht="15" customHeight="1">
      <c r="A534" s="108">
        <v>3521</v>
      </c>
      <c r="B534" s="511" t="s">
        <v>2802</v>
      </c>
      <c r="C534" s="511"/>
      <c r="D534" s="511"/>
      <c r="E534" s="511"/>
      <c r="F534" s="511"/>
      <c r="G534" s="511"/>
      <c r="H534" s="512"/>
    </row>
    <row r="535" spans="1:8" ht="15" customHeight="1">
      <c r="A535" s="108">
        <v>3522</v>
      </c>
      <c r="B535" s="511" t="s">
        <v>2696</v>
      </c>
      <c r="C535" s="511"/>
      <c r="D535" s="511"/>
      <c r="E535" s="511"/>
      <c r="F535" s="511"/>
      <c r="G535" s="511"/>
      <c r="H535" s="512"/>
    </row>
    <row r="536" spans="1:8" ht="15" customHeight="1">
      <c r="A536" s="108">
        <v>3523</v>
      </c>
      <c r="B536" s="511" t="s">
        <v>2697</v>
      </c>
      <c r="C536" s="511"/>
      <c r="D536" s="511"/>
      <c r="E536" s="511"/>
      <c r="F536" s="511"/>
      <c r="G536" s="511"/>
      <c r="H536" s="512"/>
    </row>
    <row r="537" spans="1:8" ht="15" customHeight="1">
      <c r="A537" s="108">
        <v>3530</v>
      </c>
      <c r="B537" s="511" t="s">
        <v>2698</v>
      </c>
      <c r="C537" s="511"/>
      <c r="D537" s="511"/>
      <c r="E537" s="511"/>
      <c r="F537" s="511"/>
      <c r="G537" s="511"/>
      <c r="H537" s="512"/>
    </row>
    <row r="538" spans="1:8" ht="15" customHeight="1">
      <c r="A538" s="108">
        <v>3600</v>
      </c>
      <c r="B538" s="511" t="s">
        <v>2699</v>
      </c>
      <c r="C538" s="511"/>
      <c r="D538" s="511"/>
      <c r="E538" s="511"/>
      <c r="F538" s="511"/>
      <c r="G538" s="511"/>
      <c r="H538" s="512"/>
    </row>
    <row r="539" spans="1:8" ht="15" customHeight="1">
      <c r="A539" s="108">
        <v>3700</v>
      </c>
      <c r="B539" s="511" t="s">
        <v>2700</v>
      </c>
      <c r="C539" s="511"/>
      <c r="D539" s="511"/>
      <c r="E539" s="511"/>
      <c r="F539" s="511"/>
      <c r="G539" s="511"/>
      <c r="H539" s="512"/>
    </row>
    <row r="540" spans="1:8" ht="15" customHeight="1">
      <c r="A540" s="108">
        <v>3811</v>
      </c>
      <c r="B540" s="511" t="s">
        <v>2701</v>
      </c>
      <c r="C540" s="511"/>
      <c r="D540" s="511"/>
      <c r="E540" s="511"/>
      <c r="F540" s="511"/>
      <c r="G540" s="511"/>
      <c r="H540" s="512"/>
    </row>
    <row r="541" spans="1:8" ht="15" customHeight="1">
      <c r="A541" s="108">
        <v>3812</v>
      </c>
      <c r="B541" s="511" t="s">
        <v>2702</v>
      </c>
      <c r="C541" s="511"/>
      <c r="D541" s="511"/>
      <c r="E541" s="511"/>
      <c r="F541" s="511"/>
      <c r="G541" s="511"/>
      <c r="H541" s="512"/>
    </row>
    <row r="542" spans="1:8" ht="15" customHeight="1">
      <c r="A542" s="108">
        <v>3821</v>
      </c>
      <c r="B542" s="511" t="s">
        <v>3140</v>
      </c>
      <c r="C542" s="511"/>
      <c r="D542" s="511"/>
      <c r="E542" s="511"/>
      <c r="F542" s="511"/>
      <c r="G542" s="511"/>
      <c r="H542" s="512"/>
    </row>
    <row r="543" spans="1:8" ht="15" customHeight="1">
      <c r="A543" s="108">
        <v>3822</v>
      </c>
      <c r="B543" s="511" t="s">
        <v>3141</v>
      </c>
      <c r="C543" s="511"/>
      <c r="D543" s="511"/>
      <c r="E543" s="511"/>
      <c r="F543" s="511"/>
      <c r="G543" s="511"/>
      <c r="H543" s="512"/>
    </row>
    <row r="544" spans="1:8" ht="15" customHeight="1">
      <c r="A544" s="108">
        <v>3831</v>
      </c>
      <c r="B544" s="511" t="s">
        <v>3492</v>
      </c>
      <c r="C544" s="511"/>
      <c r="D544" s="511"/>
      <c r="E544" s="511"/>
      <c r="F544" s="511"/>
      <c r="G544" s="511"/>
      <c r="H544" s="512"/>
    </row>
    <row r="545" spans="1:8" ht="15" customHeight="1">
      <c r="A545" s="108">
        <v>3832</v>
      </c>
      <c r="B545" s="511" t="s">
        <v>3493</v>
      </c>
      <c r="C545" s="511"/>
      <c r="D545" s="511"/>
      <c r="E545" s="511"/>
      <c r="F545" s="511"/>
      <c r="G545" s="511"/>
      <c r="H545" s="512"/>
    </row>
    <row r="546" spans="1:8" ht="15" customHeight="1">
      <c r="A546" s="108">
        <v>3900</v>
      </c>
      <c r="B546" s="511" t="s">
        <v>3494</v>
      </c>
      <c r="C546" s="511"/>
      <c r="D546" s="511"/>
      <c r="E546" s="511"/>
      <c r="F546" s="511"/>
      <c r="G546" s="511"/>
      <c r="H546" s="512"/>
    </row>
    <row r="547" spans="1:8" ht="15" customHeight="1">
      <c r="A547" s="108">
        <v>4110</v>
      </c>
      <c r="B547" s="511" t="s">
        <v>3495</v>
      </c>
      <c r="C547" s="511"/>
      <c r="D547" s="511"/>
      <c r="E547" s="511"/>
      <c r="F547" s="511"/>
      <c r="G547" s="511"/>
      <c r="H547" s="512"/>
    </row>
    <row r="548" spans="1:8" ht="15" customHeight="1">
      <c r="A548" s="108">
        <v>4120</v>
      </c>
      <c r="B548" s="511" t="s">
        <v>3496</v>
      </c>
      <c r="C548" s="511"/>
      <c r="D548" s="511"/>
      <c r="E548" s="511"/>
      <c r="F548" s="511"/>
      <c r="G548" s="511"/>
      <c r="H548" s="512"/>
    </row>
    <row r="549" spans="1:8" ht="15" customHeight="1">
      <c r="A549" s="108">
        <v>4211</v>
      </c>
      <c r="B549" s="511" t="s">
        <v>3497</v>
      </c>
      <c r="C549" s="511"/>
      <c r="D549" s="511"/>
      <c r="E549" s="511"/>
      <c r="F549" s="511"/>
      <c r="G549" s="511"/>
      <c r="H549" s="512"/>
    </row>
    <row r="550" spans="1:8" ht="15" customHeight="1">
      <c r="A550" s="108">
        <v>4212</v>
      </c>
      <c r="B550" s="511" t="s">
        <v>3498</v>
      </c>
      <c r="C550" s="511"/>
      <c r="D550" s="511"/>
      <c r="E550" s="511"/>
      <c r="F550" s="511"/>
      <c r="G550" s="511"/>
      <c r="H550" s="512"/>
    </row>
    <row r="551" spans="1:8" ht="15" customHeight="1">
      <c r="A551" s="108">
        <v>4213</v>
      </c>
      <c r="B551" s="511" t="s">
        <v>3499</v>
      </c>
      <c r="C551" s="511"/>
      <c r="D551" s="511"/>
      <c r="E551" s="511"/>
      <c r="F551" s="511"/>
      <c r="G551" s="511"/>
      <c r="H551" s="512"/>
    </row>
    <row r="552" spans="1:8" ht="15" customHeight="1">
      <c r="A552" s="108">
        <v>4221</v>
      </c>
      <c r="B552" s="511" t="s">
        <v>3500</v>
      </c>
      <c r="C552" s="511"/>
      <c r="D552" s="511"/>
      <c r="E552" s="511"/>
      <c r="F552" s="511"/>
      <c r="G552" s="511"/>
      <c r="H552" s="512"/>
    </row>
    <row r="553" spans="1:8" ht="15" customHeight="1">
      <c r="A553" s="108">
        <v>4222</v>
      </c>
      <c r="B553" s="511" t="s">
        <v>1346</v>
      </c>
      <c r="C553" s="511"/>
      <c r="D553" s="511"/>
      <c r="E553" s="511"/>
      <c r="F553" s="511"/>
      <c r="G553" s="511"/>
      <c r="H553" s="512"/>
    </row>
    <row r="554" spans="1:8" ht="15" customHeight="1">
      <c r="A554" s="108">
        <v>4291</v>
      </c>
      <c r="B554" s="511" t="s">
        <v>1347</v>
      </c>
      <c r="C554" s="511"/>
      <c r="D554" s="511"/>
      <c r="E554" s="511"/>
      <c r="F554" s="511"/>
      <c r="G554" s="511"/>
      <c r="H554" s="512"/>
    </row>
    <row r="555" spans="1:8" ht="15" customHeight="1">
      <c r="A555" s="108">
        <v>4299</v>
      </c>
      <c r="B555" s="511" t="s">
        <v>1348</v>
      </c>
      <c r="C555" s="511"/>
      <c r="D555" s="511"/>
      <c r="E555" s="511"/>
      <c r="F555" s="511"/>
      <c r="G555" s="511"/>
      <c r="H555" s="512"/>
    </row>
    <row r="556" spans="1:8" ht="15" customHeight="1">
      <c r="A556" s="108">
        <v>4311</v>
      </c>
      <c r="B556" s="511" t="s">
        <v>1349</v>
      </c>
      <c r="C556" s="511"/>
      <c r="D556" s="511"/>
      <c r="E556" s="511"/>
      <c r="F556" s="511"/>
      <c r="G556" s="511"/>
      <c r="H556" s="512"/>
    </row>
    <row r="557" spans="1:8" ht="15" customHeight="1">
      <c r="A557" s="108">
        <v>4312</v>
      </c>
      <c r="B557" s="511" t="s">
        <v>1350</v>
      </c>
      <c r="C557" s="511"/>
      <c r="D557" s="511"/>
      <c r="E557" s="511"/>
      <c r="F557" s="511"/>
      <c r="G557" s="511"/>
      <c r="H557" s="512"/>
    </row>
    <row r="558" spans="1:8" ht="15" customHeight="1">
      <c r="A558" s="108">
        <v>4313</v>
      </c>
      <c r="B558" s="511" t="s">
        <v>1351</v>
      </c>
      <c r="C558" s="511"/>
      <c r="D558" s="511"/>
      <c r="E558" s="511"/>
      <c r="F558" s="511"/>
      <c r="G558" s="511"/>
      <c r="H558" s="512"/>
    </row>
    <row r="559" spans="1:8" ht="15" customHeight="1">
      <c r="A559" s="108">
        <v>4321</v>
      </c>
      <c r="B559" s="511" t="s">
        <v>119</v>
      </c>
      <c r="C559" s="511"/>
      <c r="D559" s="511"/>
      <c r="E559" s="511"/>
      <c r="F559" s="511"/>
      <c r="G559" s="511"/>
      <c r="H559" s="512"/>
    </row>
    <row r="560" spans="1:8" ht="15" customHeight="1">
      <c r="A560" s="108">
        <v>4322</v>
      </c>
      <c r="B560" s="511" t="s">
        <v>328</v>
      </c>
      <c r="C560" s="511"/>
      <c r="D560" s="511"/>
      <c r="E560" s="511"/>
      <c r="F560" s="511"/>
      <c r="G560" s="511"/>
      <c r="H560" s="512"/>
    </row>
    <row r="561" spans="1:8" ht="15" customHeight="1">
      <c r="A561" s="108">
        <v>4329</v>
      </c>
      <c r="B561" s="511" t="s">
        <v>329</v>
      </c>
      <c r="C561" s="511"/>
      <c r="D561" s="511"/>
      <c r="E561" s="511"/>
      <c r="F561" s="511"/>
      <c r="G561" s="511"/>
      <c r="H561" s="512"/>
    </row>
    <row r="562" spans="1:8" ht="15" customHeight="1">
      <c r="A562" s="108">
        <v>4331</v>
      </c>
      <c r="B562" s="511" t="s">
        <v>330</v>
      </c>
      <c r="C562" s="511"/>
      <c r="D562" s="511"/>
      <c r="E562" s="511"/>
      <c r="F562" s="511"/>
      <c r="G562" s="511"/>
      <c r="H562" s="512"/>
    </row>
    <row r="563" spans="1:8" ht="15" customHeight="1">
      <c r="A563" s="108">
        <v>4332</v>
      </c>
      <c r="B563" s="511" t="s">
        <v>1088</v>
      </c>
      <c r="C563" s="511"/>
      <c r="D563" s="511"/>
      <c r="E563" s="511"/>
      <c r="F563" s="511"/>
      <c r="G563" s="511"/>
      <c r="H563" s="512"/>
    </row>
    <row r="564" spans="1:8" ht="15" customHeight="1">
      <c r="A564" s="108">
        <v>4333</v>
      </c>
      <c r="B564" s="511" t="s">
        <v>1089</v>
      </c>
      <c r="C564" s="511"/>
      <c r="D564" s="511"/>
      <c r="E564" s="511"/>
      <c r="F564" s="511"/>
      <c r="G564" s="511"/>
      <c r="H564" s="512"/>
    </row>
    <row r="565" spans="1:8" ht="15" customHeight="1">
      <c r="A565" s="108">
        <v>4334</v>
      </c>
      <c r="B565" s="511" t="s">
        <v>1090</v>
      </c>
      <c r="C565" s="511"/>
      <c r="D565" s="511"/>
      <c r="E565" s="511"/>
      <c r="F565" s="511"/>
      <c r="G565" s="511"/>
      <c r="H565" s="512"/>
    </row>
    <row r="566" spans="1:8" ht="15" customHeight="1">
      <c r="A566" s="108">
        <v>4339</v>
      </c>
      <c r="B566" s="511" t="s">
        <v>331</v>
      </c>
      <c r="C566" s="511"/>
      <c r="D566" s="511"/>
      <c r="E566" s="511"/>
      <c r="F566" s="511"/>
      <c r="G566" s="511"/>
      <c r="H566" s="512"/>
    </row>
    <row r="567" spans="1:8" ht="15" customHeight="1">
      <c r="A567" s="108">
        <v>4391</v>
      </c>
      <c r="B567" s="511" t="s">
        <v>2964</v>
      </c>
      <c r="C567" s="511"/>
      <c r="D567" s="511"/>
      <c r="E567" s="511"/>
      <c r="F567" s="511"/>
      <c r="G567" s="511"/>
      <c r="H567" s="512"/>
    </row>
    <row r="568" spans="1:8" ht="15" customHeight="1">
      <c r="A568" s="108">
        <v>4399</v>
      </c>
      <c r="B568" s="511" t="s">
        <v>2965</v>
      </c>
      <c r="C568" s="511"/>
      <c r="D568" s="511"/>
      <c r="E568" s="511"/>
      <c r="F568" s="511"/>
      <c r="G568" s="511"/>
      <c r="H568" s="512"/>
    </row>
    <row r="569" spans="1:8" ht="15" customHeight="1">
      <c r="A569" s="108">
        <v>4511</v>
      </c>
      <c r="B569" s="511" t="s">
        <v>447</v>
      </c>
      <c r="C569" s="511"/>
      <c r="D569" s="511"/>
      <c r="E569" s="511"/>
      <c r="F569" s="511"/>
      <c r="G569" s="511"/>
      <c r="H569" s="512"/>
    </row>
    <row r="570" spans="1:8" ht="15" customHeight="1">
      <c r="A570" s="108">
        <v>4519</v>
      </c>
      <c r="B570" s="511" t="s">
        <v>448</v>
      </c>
      <c r="C570" s="511"/>
      <c r="D570" s="511"/>
      <c r="E570" s="511"/>
      <c r="F570" s="511"/>
      <c r="G570" s="511"/>
      <c r="H570" s="512"/>
    </row>
    <row r="571" spans="1:8" ht="15" customHeight="1">
      <c r="A571" s="108">
        <v>4520</v>
      </c>
      <c r="B571" s="511" t="s">
        <v>1091</v>
      </c>
      <c r="C571" s="511"/>
      <c r="D571" s="511"/>
      <c r="E571" s="511"/>
      <c r="F571" s="511"/>
      <c r="G571" s="511"/>
      <c r="H571" s="512"/>
    </row>
    <row r="572" spans="1:8" ht="15" customHeight="1">
      <c r="A572" s="108">
        <v>4531</v>
      </c>
      <c r="B572" s="511" t="s">
        <v>449</v>
      </c>
      <c r="C572" s="511"/>
      <c r="D572" s="511"/>
      <c r="E572" s="511"/>
      <c r="F572" s="511"/>
      <c r="G572" s="511"/>
      <c r="H572" s="512"/>
    </row>
    <row r="573" spans="1:8" ht="15" customHeight="1">
      <c r="A573" s="108">
        <v>4532</v>
      </c>
      <c r="B573" s="511" t="s">
        <v>3615</v>
      </c>
      <c r="C573" s="511"/>
      <c r="D573" s="511"/>
      <c r="E573" s="511"/>
      <c r="F573" s="511"/>
      <c r="G573" s="511"/>
      <c r="H573" s="512"/>
    </row>
    <row r="574" spans="1:8" ht="15" customHeight="1">
      <c r="A574" s="108">
        <v>4540</v>
      </c>
      <c r="B574" s="511" t="s">
        <v>3616</v>
      </c>
      <c r="C574" s="511"/>
      <c r="D574" s="511"/>
      <c r="E574" s="511"/>
      <c r="F574" s="511"/>
      <c r="G574" s="511"/>
      <c r="H574" s="512"/>
    </row>
    <row r="575" spans="1:8" ht="15" customHeight="1">
      <c r="A575" s="108">
        <v>4611</v>
      </c>
      <c r="B575" s="511" t="s">
        <v>3617</v>
      </c>
      <c r="C575" s="511"/>
      <c r="D575" s="511"/>
      <c r="E575" s="511"/>
      <c r="F575" s="511"/>
      <c r="G575" s="511"/>
      <c r="H575" s="512"/>
    </row>
    <row r="576" spans="1:8" ht="15" customHeight="1">
      <c r="A576" s="108">
        <v>4612</v>
      </c>
      <c r="B576" s="511" t="s">
        <v>721</v>
      </c>
      <c r="C576" s="511"/>
      <c r="D576" s="511"/>
      <c r="E576" s="511"/>
      <c r="F576" s="511"/>
      <c r="G576" s="511"/>
      <c r="H576" s="512"/>
    </row>
    <row r="577" spans="1:8" ht="15" customHeight="1">
      <c r="A577" s="108">
        <v>4613</v>
      </c>
      <c r="B577" s="511" t="s">
        <v>1951</v>
      </c>
      <c r="C577" s="511"/>
      <c r="D577" s="511"/>
      <c r="E577" s="511"/>
      <c r="F577" s="511"/>
      <c r="G577" s="511"/>
      <c r="H577" s="512"/>
    </row>
    <row r="578" spans="1:8" ht="15" customHeight="1">
      <c r="A578" s="108">
        <v>4614</v>
      </c>
      <c r="B578" s="511" t="s">
        <v>1952</v>
      </c>
      <c r="C578" s="511"/>
      <c r="D578" s="511"/>
      <c r="E578" s="511"/>
      <c r="F578" s="511"/>
      <c r="G578" s="511"/>
      <c r="H578" s="512"/>
    </row>
    <row r="579" spans="1:8" ht="15" customHeight="1">
      <c r="A579" s="108">
        <v>4615</v>
      </c>
      <c r="B579" s="511" t="s">
        <v>1953</v>
      </c>
      <c r="C579" s="511"/>
      <c r="D579" s="511"/>
      <c r="E579" s="511"/>
      <c r="F579" s="511"/>
      <c r="G579" s="511"/>
      <c r="H579" s="512"/>
    </row>
    <row r="580" spans="1:8" ht="15" customHeight="1">
      <c r="A580" s="108">
        <v>4616</v>
      </c>
      <c r="B580" s="511" t="s">
        <v>1954</v>
      </c>
      <c r="C580" s="511"/>
      <c r="D580" s="511"/>
      <c r="E580" s="511"/>
      <c r="F580" s="511"/>
      <c r="G580" s="511"/>
      <c r="H580" s="512"/>
    </row>
    <row r="581" spans="1:8" ht="15" customHeight="1">
      <c r="A581" s="108">
        <v>4617</v>
      </c>
      <c r="B581" s="511" t="s">
        <v>1955</v>
      </c>
      <c r="C581" s="511"/>
      <c r="D581" s="511"/>
      <c r="E581" s="511"/>
      <c r="F581" s="511"/>
      <c r="G581" s="511"/>
      <c r="H581" s="512"/>
    </row>
    <row r="582" spans="1:8" ht="15" customHeight="1">
      <c r="A582" s="108">
        <v>4618</v>
      </c>
      <c r="B582" s="511" t="s">
        <v>1956</v>
      </c>
      <c r="C582" s="511"/>
      <c r="D582" s="511"/>
      <c r="E582" s="511"/>
      <c r="F582" s="511"/>
      <c r="G582" s="511"/>
      <c r="H582" s="512"/>
    </row>
    <row r="583" spans="1:8" ht="15" customHeight="1">
      <c r="A583" s="108">
        <v>4619</v>
      </c>
      <c r="B583" s="511" t="s">
        <v>1957</v>
      </c>
      <c r="C583" s="511"/>
      <c r="D583" s="511"/>
      <c r="E583" s="511"/>
      <c r="F583" s="511"/>
      <c r="G583" s="511"/>
      <c r="H583" s="512"/>
    </row>
    <row r="584" spans="1:8" ht="15" customHeight="1">
      <c r="A584" s="108">
        <v>4621</v>
      </c>
      <c r="B584" s="511" t="s">
        <v>1958</v>
      </c>
      <c r="C584" s="511"/>
      <c r="D584" s="511"/>
      <c r="E584" s="511"/>
      <c r="F584" s="511"/>
      <c r="G584" s="511"/>
      <c r="H584" s="512"/>
    </row>
    <row r="585" spans="1:8" ht="15" customHeight="1">
      <c r="A585" s="108">
        <v>4622</v>
      </c>
      <c r="B585" s="511" t="s">
        <v>1801</v>
      </c>
      <c r="C585" s="511"/>
      <c r="D585" s="511"/>
      <c r="E585" s="511"/>
      <c r="F585" s="511"/>
      <c r="G585" s="511"/>
      <c r="H585" s="512"/>
    </row>
    <row r="586" spans="1:8" ht="15" customHeight="1">
      <c r="A586" s="108">
        <v>4623</v>
      </c>
      <c r="B586" s="511" t="s">
        <v>1802</v>
      </c>
      <c r="C586" s="511"/>
      <c r="D586" s="511"/>
      <c r="E586" s="511"/>
      <c r="F586" s="511"/>
      <c r="G586" s="511"/>
      <c r="H586" s="512"/>
    </row>
    <row r="587" spans="1:8" ht="15" customHeight="1">
      <c r="A587" s="108">
        <v>4624</v>
      </c>
      <c r="B587" s="511" t="s">
        <v>1959</v>
      </c>
      <c r="C587" s="511"/>
      <c r="D587" s="511"/>
      <c r="E587" s="511"/>
      <c r="F587" s="511"/>
      <c r="G587" s="511"/>
      <c r="H587" s="512"/>
    </row>
    <row r="588" spans="1:8" ht="15" customHeight="1">
      <c r="A588" s="108">
        <v>4631</v>
      </c>
      <c r="B588" s="511" t="s">
        <v>1960</v>
      </c>
      <c r="C588" s="511"/>
      <c r="D588" s="511"/>
      <c r="E588" s="511"/>
      <c r="F588" s="511"/>
      <c r="G588" s="511"/>
      <c r="H588" s="512"/>
    </row>
    <row r="589" spans="1:8" ht="15" customHeight="1">
      <c r="A589" s="108">
        <v>4632</v>
      </c>
      <c r="B589" s="511" t="s">
        <v>1961</v>
      </c>
      <c r="C589" s="511"/>
      <c r="D589" s="511"/>
      <c r="E589" s="511"/>
      <c r="F589" s="511"/>
      <c r="G589" s="511"/>
      <c r="H589" s="512"/>
    </row>
    <row r="590" spans="1:8" ht="15" customHeight="1">
      <c r="A590" s="108">
        <v>4633</v>
      </c>
      <c r="B590" s="511" t="s">
        <v>1962</v>
      </c>
      <c r="C590" s="511"/>
      <c r="D590" s="511"/>
      <c r="E590" s="511"/>
      <c r="F590" s="511"/>
      <c r="G590" s="511"/>
      <c r="H590" s="512"/>
    </row>
    <row r="591" spans="1:8" ht="15" customHeight="1">
      <c r="A591" s="108">
        <v>4634</v>
      </c>
      <c r="B591" s="511" t="s">
        <v>1963</v>
      </c>
      <c r="C591" s="511"/>
      <c r="D591" s="511"/>
      <c r="E591" s="511"/>
      <c r="F591" s="511"/>
      <c r="G591" s="511"/>
      <c r="H591" s="512"/>
    </row>
    <row r="592" spans="1:8" ht="15" customHeight="1">
      <c r="A592" s="108">
        <v>4635</v>
      </c>
      <c r="B592" s="511" t="s">
        <v>1964</v>
      </c>
      <c r="C592" s="511"/>
      <c r="D592" s="511"/>
      <c r="E592" s="511"/>
      <c r="F592" s="511"/>
      <c r="G592" s="511"/>
      <c r="H592" s="512"/>
    </row>
    <row r="593" spans="1:8" ht="15" customHeight="1">
      <c r="A593" s="108">
        <v>4636</v>
      </c>
      <c r="B593" s="511" t="s">
        <v>1965</v>
      </c>
      <c r="C593" s="511"/>
      <c r="D593" s="511"/>
      <c r="E593" s="511"/>
      <c r="F593" s="511"/>
      <c r="G593" s="511"/>
      <c r="H593" s="512"/>
    </row>
    <row r="594" spans="1:8" ht="15" customHeight="1">
      <c r="A594" s="108">
        <v>4637</v>
      </c>
      <c r="B594" s="511" t="s">
        <v>1966</v>
      </c>
      <c r="C594" s="511"/>
      <c r="D594" s="511"/>
      <c r="E594" s="511"/>
      <c r="F594" s="511"/>
      <c r="G594" s="511"/>
      <c r="H594" s="512"/>
    </row>
    <row r="595" spans="1:8" ht="15" customHeight="1">
      <c r="A595" s="108">
        <v>4638</v>
      </c>
      <c r="B595" s="511" t="s">
        <v>64</v>
      </c>
      <c r="C595" s="511"/>
      <c r="D595" s="511"/>
      <c r="E595" s="511"/>
      <c r="F595" s="511"/>
      <c r="G595" s="511"/>
      <c r="H595" s="512"/>
    </row>
    <row r="596" spans="1:8" ht="15" customHeight="1">
      <c r="A596" s="108">
        <v>4639</v>
      </c>
      <c r="B596" s="511" t="s">
        <v>65</v>
      </c>
      <c r="C596" s="511"/>
      <c r="D596" s="511"/>
      <c r="E596" s="511"/>
      <c r="F596" s="511"/>
      <c r="G596" s="511"/>
      <c r="H596" s="512"/>
    </row>
    <row r="597" spans="1:8" ht="15" customHeight="1">
      <c r="A597" s="108">
        <v>4641</v>
      </c>
      <c r="B597" s="511" t="s">
        <v>1806</v>
      </c>
      <c r="C597" s="511"/>
      <c r="D597" s="511"/>
      <c r="E597" s="511"/>
      <c r="F597" s="511"/>
      <c r="G597" s="511"/>
      <c r="H597" s="512"/>
    </row>
    <row r="598" spans="1:8" ht="15" customHeight="1">
      <c r="A598" s="108">
        <v>4642</v>
      </c>
      <c r="B598" s="511" t="s">
        <v>66</v>
      </c>
      <c r="C598" s="511"/>
      <c r="D598" s="511"/>
      <c r="E598" s="511"/>
      <c r="F598" s="511"/>
      <c r="G598" s="511"/>
      <c r="H598" s="512"/>
    </row>
    <row r="599" spans="1:8" ht="15" customHeight="1">
      <c r="A599" s="108">
        <v>4643</v>
      </c>
      <c r="B599" s="511" t="s">
        <v>2224</v>
      </c>
      <c r="C599" s="511"/>
      <c r="D599" s="511"/>
      <c r="E599" s="511"/>
      <c r="F599" s="511"/>
      <c r="G599" s="511"/>
      <c r="H599" s="512"/>
    </row>
    <row r="600" spans="1:8" ht="15" customHeight="1">
      <c r="A600" s="108">
        <v>4644</v>
      </c>
      <c r="B600" s="511" t="s">
        <v>2276</v>
      </c>
      <c r="C600" s="511"/>
      <c r="D600" s="511"/>
      <c r="E600" s="511"/>
      <c r="F600" s="511"/>
      <c r="G600" s="511"/>
      <c r="H600" s="512"/>
    </row>
    <row r="601" spans="1:8" ht="15" customHeight="1">
      <c r="A601" s="108">
        <v>4645</v>
      </c>
      <c r="B601" s="511" t="s">
        <v>1807</v>
      </c>
      <c r="C601" s="511"/>
      <c r="D601" s="511"/>
      <c r="E601" s="511"/>
      <c r="F601" s="511"/>
      <c r="G601" s="511"/>
      <c r="H601" s="512"/>
    </row>
    <row r="602" spans="1:8" ht="15" customHeight="1">
      <c r="A602" s="108">
        <v>4646</v>
      </c>
      <c r="B602" s="511" t="s">
        <v>2277</v>
      </c>
      <c r="C602" s="511"/>
      <c r="D602" s="511"/>
      <c r="E602" s="511"/>
      <c r="F602" s="511"/>
      <c r="G602" s="511"/>
      <c r="H602" s="512"/>
    </row>
    <row r="603" spans="1:8" ht="15" customHeight="1">
      <c r="A603" s="108">
        <v>4647</v>
      </c>
      <c r="B603" s="511" t="s">
        <v>2278</v>
      </c>
      <c r="C603" s="511"/>
      <c r="D603" s="511"/>
      <c r="E603" s="511"/>
      <c r="F603" s="511"/>
      <c r="G603" s="511"/>
      <c r="H603" s="512"/>
    </row>
    <row r="604" spans="1:8" ht="15" customHeight="1">
      <c r="A604" s="108">
        <v>4648</v>
      </c>
      <c r="B604" s="511" t="s">
        <v>630</v>
      </c>
      <c r="C604" s="511"/>
      <c r="D604" s="511"/>
      <c r="E604" s="511"/>
      <c r="F604" s="511"/>
      <c r="G604" s="511"/>
      <c r="H604" s="512"/>
    </row>
    <row r="605" spans="1:8" ht="15" customHeight="1">
      <c r="A605" s="108">
        <v>4649</v>
      </c>
      <c r="B605" s="511" t="s">
        <v>631</v>
      </c>
      <c r="C605" s="511"/>
      <c r="D605" s="511"/>
      <c r="E605" s="511"/>
      <c r="F605" s="511"/>
      <c r="G605" s="511"/>
      <c r="H605" s="512"/>
    </row>
    <row r="606" spans="1:8" ht="15" customHeight="1">
      <c r="A606" s="108">
        <v>4651</v>
      </c>
      <c r="B606" s="511" t="s">
        <v>2378</v>
      </c>
      <c r="C606" s="511"/>
      <c r="D606" s="511"/>
      <c r="E606" s="511"/>
      <c r="F606" s="511"/>
      <c r="G606" s="511"/>
      <c r="H606" s="512"/>
    </row>
    <row r="607" spans="1:8" ht="15" customHeight="1">
      <c r="A607" s="108">
        <v>4652</v>
      </c>
      <c r="B607" s="511" t="s">
        <v>1911</v>
      </c>
      <c r="C607" s="511"/>
      <c r="D607" s="511"/>
      <c r="E607" s="511"/>
      <c r="F607" s="511"/>
      <c r="G607" s="511"/>
      <c r="H607" s="512"/>
    </row>
    <row r="608" spans="1:8" ht="15" customHeight="1">
      <c r="A608" s="108">
        <v>4661</v>
      </c>
      <c r="B608" s="511" t="s">
        <v>1934</v>
      </c>
      <c r="C608" s="511"/>
      <c r="D608" s="511"/>
      <c r="E608" s="511"/>
      <c r="F608" s="511"/>
      <c r="G608" s="511"/>
      <c r="H608" s="512"/>
    </row>
    <row r="609" spans="1:8" ht="15" customHeight="1">
      <c r="A609" s="108">
        <v>4662</v>
      </c>
      <c r="B609" s="511" t="s">
        <v>3764</v>
      </c>
      <c r="C609" s="511"/>
      <c r="D609" s="511"/>
      <c r="E609" s="511"/>
      <c r="F609" s="511"/>
      <c r="G609" s="511"/>
      <c r="H609" s="512"/>
    </row>
    <row r="610" spans="1:8" ht="15" customHeight="1">
      <c r="A610" s="108">
        <v>4663</v>
      </c>
      <c r="B610" s="511" t="s">
        <v>3765</v>
      </c>
      <c r="C610" s="511"/>
      <c r="D610" s="511"/>
      <c r="E610" s="511"/>
      <c r="F610" s="511"/>
      <c r="G610" s="511"/>
      <c r="H610" s="512"/>
    </row>
    <row r="611" spans="1:8" ht="15" customHeight="1">
      <c r="A611" s="108">
        <v>4664</v>
      </c>
      <c r="B611" s="511" t="s">
        <v>1589</v>
      </c>
      <c r="C611" s="511"/>
      <c r="D611" s="511"/>
      <c r="E611" s="511"/>
      <c r="F611" s="511"/>
      <c r="G611" s="511"/>
      <c r="H611" s="512"/>
    </row>
    <row r="612" spans="1:8" ht="15" customHeight="1">
      <c r="A612" s="108">
        <v>4665</v>
      </c>
      <c r="B612" s="511" t="s">
        <v>1590</v>
      </c>
      <c r="C612" s="511"/>
      <c r="D612" s="511"/>
      <c r="E612" s="511"/>
      <c r="F612" s="511"/>
      <c r="G612" s="511"/>
      <c r="H612" s="512"/>
    </row>
    <row r="613" spans="1:8" ht="15" customHeight="1">
      <c r="A613" s="108">
        <v>4666</v>
      </c>
      <c r="B613" s="511" t="s">
        <v>3766</v>
      </c>
      <c r="C613" s="511"/>
      <c r="D613" s="511"/>
      <c r="E613" s="511"/>
      <c r="F613" s="511"/>
      <c r="G613" s="511"/>
      <c r="H613" s="512"/>
    </row>
    <row r="614" spans="1:8" ht="15" customHeight="1">
      <c r="A614" s="108">
        <v>4669</v>
      </c>
      <c r="B614" s="511" t="s">
        <v>1591</v>
      </c>
      <c r="C614" s="511"/>
      <c r="D614" s="511"/>
      <c r="E614" s="511"/>
      <c r="F614" s="511"/>
      <c r="G614" s="511"/>
      <c r="H614" s="512"/>
    </row>
    <row r="615" spans="1:8" ht="15" customHeight="1">
      <c r="A615" s="108">
        <v>4671</v>
      </c>
      <c r="B615" s="511" t="s">
        <v>1592</v>
      </c>
      <c r="C615" s="511"/>
      <c r="D615" s="511"/>
      <c r="E615" s="511"/>
      <c r="F615" s="511"/>
      <c r="G615" s="511"/>
      <c r="H615" s="512"/>
    </row>
    <row r="616" spans="1:8" ht="15" customHeight="1">
      <c r="A616" s="108">
        <v>4672</v>
      </c>
      <c r="B616" s="511" t="s">
        <v>1294</v>
      </c>
      <c r="C616" s="511"/>
      <c r="D616" s="511"/>
      <c r="E616" s="511"/>
      <c r="F616" s="511"/>
      <c r="G616" s="511"/>
      <c r="H616" s="512"/>
    </row>
    <row r="617" spans="1:8" ht="15" customHeight="1">
      <c r="A617" s="108">
        <v>4673</v>
      </c>
      <c r="B617" s="511" t="s">
        <v>472</v>
      </c>
      <c r="C617" s="511"/>
      <c r="D617" s="511"/>
      <c r="E617" s="511"/>
      <c r="F617" s="511"/>
      <c r="G617" s="511"/>
      <c r="H617" s="512"/>
    </row>
    <row r="618" spans="1:8" ht="15" customHeight="1">
      <c r="A618" s="108">
        <v>4674</v>
      </c>
      <c r="B618" s="511" t="s">
        <v>473</v>
      </c>
      <c r="C618" s="511"/>
      <c r="D618" s="511"/>
      <c r="E618" s="511"/>
      <c r="F618" s="511"/>
      <c r="G618" s="511"/>
      <c r="H618" s="512"/>
    </row>
    <row r="619" spans="1:8" ht="15" customHeight="1">
      <c r="A619" s="108">
        <v>4675</v>
      </c>
      <c r="B619" s="511" t="s">
        <v>1968</v>
      </c>
      <c r="C619" s="511"/>
      <c r="D619" s="511"/>
      <c r="E619" s="511"/>
      <c r="F619" s="511"/>
      <c r="G619" s="511"/>
      <c r="H619" s="512"/>
    </row>
    <row r="620" spans="1:8" ht="15" customHeight="1">
      <c r="A620" s="108">
        <v>4676</v>
      </c>
      <c r="B620" s="511" t="s">
        <v>3763</v>
      </c>
      <c r="C620" s="511"/>
      <c r="D620" s="511"/>
      <c r="E620" s="511"/>
      <c r="F620" s="511"/>
      <c r="G620" s="511"/>
      <c r="H620" s="512"/>
    </row>
    <row r="621" spans="1:8" ht="15" customHeight="1">
      <c r="A621" s="108">
        <v>4677</v>
      </c>
      <c r="B621" s="511" t="s">
        <v>474</v>
      </c>
      <c r="C621" s="511"/>
      <c r="D621" s="511"/>
      <c r="E621" s="511"/>
      <c r="F621" s="511"/>
      <c r="G621" s="511"/>
      <c r="H621" s="512"/>
    </row>
    <row r="622" spans="1:8" ht="15" customHeight="1">
      <c r="A622" s="108">
        <v>4690</v>
      </c>
      <c r="B622" s="511" t="s">
        <v>475</v>
      </c>
      <c r="C622" s="511"/>
      <c r="D622" s="511"/>
      <c r="E622" s="511"/>
      <c r="F622" s="511"/>
      <c r="G622" s="511"/>
      <c r="H622" s="512"/>
    </row>
    <row r="623" spans="1:8" ht="15" customHeight="1">
      <c r="A623" s="108">
        <v>4711</v>
      </c>
      <c r="B623" s="511" t="s">
        <v>476</v>
      </c>
      <c r="C623" s="511"/>
      <c r="D623" s="511"/>
      <c r="E623" s="511"/>
      <c r="F623" s="511"/>
      <c r="G623" s="511"/>
      <c r="H623" s="512"/>
    </row>
    <row r="624" spans="1:8" ht="15" customHeight="1">
      <c r="A624" s="108">
        <v>4719</v>
      </c>
      <c r="B624" s="511" t="s">
        <v>1718</v>
      </c>
      <c r="C624" s="511"/>
      <c r="D624" s="511"/>
      <c r="E624" s="511"/>
      <c r="F624" s="511"/>
      <c r="G624" s="511"/>
      <c r="H624" s="512"/>
    </row>
    <row r="625" spans="1:8" ht="15" customHeight="1">
      <c r="A625" s="108">
        <v>4721</v>
      </c>
      <c r="B625" s="511" t="s">
        <v>1719</v>
      </c>
      <c r="C625" s="511"/>
      <c r="D625" s="511"/>
      <c r="E625" s="511"/>
      <c r="F625" s="511"/>
      <c r="G625" s="511"/>
      <c r="H625" s="512"/>
    </row>
    <row r="626" spans="1:8" ht="15" customHeight="1">
      <c r="A626" s="108">
        <v>4722</v>
      </c>
      <c r="B626" s="511" t="s">
        <v>1529</v>
      </c>
      <c r="C626" s="511"/>
      <c r="D626" s="511"/>
      <c r="E626" s="511"/>
      <c r="F626" s="511"/>
      <c r="G626" s="511"/>
      <c r="H626" s="512"/>
    </row>
    <row r="627" spans="1:8" ht="15" customHeight="1">
      <c r="A627" s="108">
        <v>4723</v>
      </c>
      <c r="B627" s="511" t="s">
        <v>3440</v>
      </c>
      <c r="C627" s="511"/>
      <c r="D627" s="511"/>
      <c r="E627" s="511"/>
      <c r="F627" s="511"/>
      <c r="G627" s="511"/>
      <c r="H627" s="512"/>
    </row>
    <row r="628" spans="1:8" ht="15" customHeight="1">
      <c r="A628" s="108">
        <v>4724</v>
      </c>
      <c r="B628" s="511" t="s">
        <v>3452</v>
      </c>
      <c r="C628" s="511"/>
      <c r="D628" s="511"/>
      <c r="E628" s="511"/>
      <c r="F628" s="511"/>
      <c r="G628" s="511"/>
      <c r="H628" s="512"/>
    </row>
    <row r="629" spans="1:8" ht="15" customHeight="1">
      <c r="A629" s="108">
        <v>4725</v>
      </c>
      <c r="B629" s="511" t="s">
        <v>3453</v>
      </c>
      <c r="C629" s="511"/>
      <c r="D629" s="511"/>
      <c r="E629" s="511"/>
      <c r="F629" s="511"/>
      <c r="G629" s="511"/>
      <c r="H629" s="512"/>
    </row>
    <row r="630" spans="1:8" ht="15" customHeight="1">
      <c r="A630" s="108">
        <v>4726</v>
      </c>
      <c r="B630" s="511" t="s">
        <v>3454</v>
      </c>
      <c r="C630" s="511"/>
      <c r="D630" s="511"/>
      <c r="E630" s="511"/>
      <c r="F630" s="511"/>
      <c r="G630" s="511"/>
      <c r="H630" s="512"/>
    </row>
    <row r="631" spans="1:8" ht="15" customHeight="1">
      <c r="A631" s="108">
        <v>4729</v>
      </c>
      <c r="B631" s="511" t="s">
        <v>3455</v>
      </c>
      <c r="C631" s="511"/>
      <c r="D631" s="511"/>
      <c r="E631" s="511"/>
      <c r="F631" s="511"/>
      <c r="G631" s="511"/>
      <c r="H631" s="512"/>
    </row>
    <row r="632" spans="1:8" ht="15" customHeight="1">
      <c r="A632" s="108">
        <v>4730</v>
      </c>
      <c r="B632" s="511" t="s">
        <v>3456</v>
      </c>
      <c r="C632" s="511"/>
      <c r="D632" s="511"/>
      <c r="E632" s="511"/>
      <c r="F632" s="511"/>
      <c r="G632" s="511"/>
      <c r="H632" s="512"/>
    </row>
    <row r="633" spans="1:8" ht="15" customHeight="1">
      <c r="A633" s="108">
        <v>4741</v>
      </c>
      <c r="B633" s="511" t="s">
        <v>3457</v>
      </c>
      <c r="C633" s="511"/>
      <c r="D633" s="511"/>
      <c r="E633" s="511"/>
      <c r="F633" s="511"/>
      <c r="G633" s="511"/>
      <c r="H633" s="512"/>
    </row>
    <row r="634" spans="1:8" ht="15" customHeight="1">
      <c r="A634" s="108">
        <v>4742</v>
      </c>
      <c r="B634" s="511" t="s">
        <v>452</v>
      </c>
      <c r="C634" s="511"/>
      <c r="D634" s="511"/>
      <c r="E634" s="511"/>
      <c r="F634" s="511"/>
      <c r="G634" s="511"/>
      <c r="H634" s="512"/>
    </row>
    <row r="635" spans="1:8" ht="15" customHeight="1">
      <c r="A635" s="108">
        <v>4743</v>
      </c>
      <c r="B635" s="511" t="s">
        <v>3312</v>
      </c>
      <c r="C635" s="511"/>
      <c r="D635" s="511"/>
      <c r="E635" s="511"/>
      <c r="F635" s="511"/>
      <c r="G635" s="511"/>
      <c r="H635" s="512"/>
    </row>
    <row r="636" spans="1:8" ht="15" customHeight="1">
      <c r="A636" s="108">
        <v>4751</v>
      </c>
      <c r="B636" s="511" t="s">
        <v>2894</v>
      </c>
      <c r="C636" s="511"/>
      <c r="D636" s="511"/>
      <c r="E636" s="511"/>
      <c r="F636" s="511"/>
      <c r="G636" s="511"/>
      <c r="H636" s="512"/>
    </row>
    <row r="637" spans="1:8" ht="15" customHeight="1">
      <c r="A637" s="108">
        <v>4752</v>
      </c>
      <c r="B637" s="511" t="s">
        <v>2895</v>
      </c>
      <c r="C637" s="511"/>
      <c r="D637" s="511"/>
      <c r="E637" s="511"/>
      <c r="F637" s="511"/>
      <c r="G637" s="511"/>
      <c r="H637" s="512"/>
    </row>
    <row r="638" spans="1:8" ht="15" customHeight="1">
      <c r="A638" s="108">
        <v>4753</v>
      </c>
      <c r="B638" s="511" t="s">
        <v>2896</v>
      </c>
      <c r="C638" s="511"/>
      <c r="D638" s="511"/>
      <c r="E638" s="511"/>
      <c r="F638" s="511"/>
      <c r="G638" s="511"/>
      <c r="H638" s="512"/>
    </row>
    <row r="639" spans="1:8" ht="15" customHeight="1">
      <c r="A639" s="108">
        <v>4754</v>
      </c>
      <c r="B639" s="511" t="s">
        <v>2897</v>
      </c>
      <c r="C639" s="511"/>
      <c r="D639" s="511"/>
      <c r="E639" s="511"/>
      <c r="F639" s="511"/>
      <c r="G639" s="511"/>
      <c r="H639" s="512"/>
    </row>
    <row r="640" spans="1:8" ht="15" customHeight="1">
      <c r="A640" s="108">
        <v>4759</v>
      </c>
      <c r="B640" s="511" t="s">
        <v>2898</v>
      </c>
      <c r="C640" s="511"/>
      <c r="D640" s="511"/>
      <c r="E640" s="511"/>
      <c r="F640" s="511"/>
      <c r="G640" s="511"/>
      <c r="H640" s="512"/>
    </row>
    <row r="641" spans="1:8" ht="15" customHeight="1">
      <c r="A641" s="108">
        <v>4761</v>
      </c>
      <c r="B641" s="511" t="s">
        <v>2899</v>
      </c>
      <c r="C641" s="511"/>
      <c r="D641" s="511"/>
      <c r="E641" s="511"/>
      <c r="F641" s="511"/>
      <c r="G641" s="511"/>
      <c r="H641" s="512"/>
    </row>
    <row r="642" spans="1:8" ht="15" customHeight="1">
      <c r="A642" s="108">
        <v>4762</v>
      </c>
      <c r="B642" s="511" t="s">
        <v>268</v>
      </c>
      <c r="C642" s="511"/>
      <c r="D642" s="511"/>
      <c r="E642" s="511"/>
      <c r="F642" s="511"/>
      <c r="G642" s="511"/>
      <c r="H642" s="512"/>
    </row>
    <row r="643" spans="1:8" ht="15" customHeight="1">
      <c r="A643" s="108">
        <v>4763</v>
      </c>
      <c r="B643" s="511" t="s">
        <v>587</v>
      </c>
      <c r="C643" s="511"/>
      <c r="D643" s="511"/>
      <c r="E643" s="511"/>
      <c r="F643" s="511"/>
      <c r="G643" s="511"/>
      <c r="H643" s="512"/>
    </row>
    <row r="644" spans="1:8" ht="15" customHeight="1">
      <c r="A644" s="108">
        <v>4764</v>
      </c>
      <c r="B644" s="511" t="s">
        <v>588</v>
      </c>
      <c r="C644" s="511"/>
      <c r="D644" s="511"/>
      <c r="E644" s="511"/>
      <c r="F644" s="511"/>
      <c r="G644" s="511"/>
      <c r="H644" s="512"/>
    </row>
    <row r="645" spans="1:8" ht="15" customHeight="1">
      <c r="A645" s="108">
        <v>4765</v>
      </c>
      <c r="B645" s="511" t="s">
        <v>589</v>
      </c>
      <c r="C645" s="511"/>
      <c r="D645" s="511"/>
      <c r="E645" s="511"/>
      <c r="F645" s="511"/>
      <c r="G645" s="511"/>
      <c r="H645" s="512"/>
    </row>
    <row r="646" spans="1:8" ht="15" customHeight="1">
      <c r="A646" s="108">
        <v>4771</v>
      </c>
      <c r="B646" s="511" t="s">
        <v>590</v>
      </c>
      <c r="C646" s="511"/>
      <c r="D646" s="511"/>
      <c r="E646" s="511"/>
      <c r="F646" s="511"/>
      <c r="G646" s="511"/>
      <c r="H646" s="512"/>
    </row>
    <row r="647" spans="1:8" ht="15" customHeight="1">
      <c r="A647" s="108">
        <v>4772</v>
      </c>
      <c r="B647" s="511" t="s">
        <v>4254</v>
      </c>
      <c r="C647" s="511"/>
      <c r="D647" s="511"/>
      <c r="E647" s="511"/>
      <c r="F647" s="511"/>
      <c r="G647" s="511"/>
      <c r="H647" s="512"/>
    </row>
    <row r="648" spans="1:8" ht="15" customHeight="1">
      <c r="A648" s="108">
        <v>4773</v>
      </c>
      <c r="B648" s="511" t="s">
        <v>4255</v>
      </c>
      <c r="C648" s="511"/>
      <c r="D648" s="511"/>
      <c r="E648" s="511"/>
      <c r="F648" s="511"/>
      <c r="G648" s="511"/>
      <c r="H648" s="512"/>
    </row>
    <row r="649" spans="1:8" ht="15" customHeight="1">
      <c r="A649" s="108">
        <v>4774</v>
      </c>
      <c r="B649" s="511" t="s">
        <v>4256</v>
      </c>
      <c r="C649" s="511"/>
      <c r="D649" s="511"/>
      <c r="E649" s="511"/>
      <c r="F649" s="511"/>
      <c r="G649" s="511"/>
      <c r="H649" s="512"/>
    </row>
    <row r="650" spans="1:8" ht="15" customHeight="1">
      <c r="A650" s="108">
        <v>4775</v>
      </c>
      <c r="B650" s="511" t="s">
        <v>4257</v>
      </c>
      <c r="C650" s="511"/>
      <c r="D650" s="511"/>
      <c r="E650" s="511"/>
      <c r="F650" s="511"/>
      <c r="G650" s="511"/>
      <c r="H650" s="512"/>
    </row>
    <row r="651" spans="1:8" ht="24.95" customHeight="1">
      <c r="A651" s="108">
        <v>4776</v>
      </c>
      <c r="B651" s="511" t="s">
        <v>4258</v>
      </c>
      <c r="C651" s="511"/>
      <c r="D651" s="511"/>
      <c r="E651" s="511"/>
      <c r="F651" s="511"/>
      <c r="G651" s="511"/>
      <c r="H651" s="512"/>
    </row>
    <row r="652" spans="1:8" ht="15" customHeight="1">
      <c r="A652" s="108">
        <v>4777</v>
      </c>
      <c r="B652" s="511" t="s">
        <v>4259</v>
      </c>
      <c r="C652" s="511"/>
      <c r="D652" s="511"/>
      <c r="E652" s="511"/>
      <c r="F652" s="511"/>
      <c r="G652" s="511"/>
      <c r="H652" s="512"/>
    </row>
    <row r="653" spans="1:8" ht="15" customHeight="1">
      <c r="A653" s="108">
        <v>4778</v>
      </c>
      <c r="B653" s="511" t="s">
        <v>4260</v>
      </c>
      <c r="C653" s="511"/>
      <c r="D653" s="511"/>
      <c r="E653" s="511"/>
      <c r="F653" s="511"/>
      <c r="G653" s="511"/>
      <c r="H653" s="512"/>
    </row>
    <row r="654" spans="1:8" ht="15" customHeight="1">
      <c r="A654" s="108">
        <v>4779</v>
      </c>
      <c r="B654" s="511" t="s">
        <v>570</v>
      </c>
      <c r="C654" s="511"/>
      <c r="D654" s="511"/>
      <c r="E654" s="511"/>
      <c r="F654" s="511"/>
      <c r="G654" s="511"/>
      <c r="H654" s="512"/>
    </row>
    <row r="655" spans="1:8" ht="15" customHeight="1">
      <c r="A655" s="108">
        <v>4781</v>
      </c>
      <c r="B655" s="511" t="s">
        <v>571</v>
      </c>
      <c r="C655" s="511"/>
      <c r="D655" s="511"/>
      <c r="E655" s="511"/>
      <c r="F655" s="511"/>
      <c r="G655" s="511"/>
      <c r="H655" s="512"/>
    </row>
    <row r="656" spans="1:8" ht="15" customHeight="1">
      <c r="A656" s="108">
        <v>4782</v>
      </c>
      <c r="B656" s="511" t="s">
        <v>2088</v>
      </c>
      <c r="C656" s="511"/>
      <c r="D656" s="511"/>
      <c r="E656" s="511"/>
      <c r="F656" s="511"/>
      <c r="G656" s="511"/>
      <c r="H656" s="512"/>
    </row>
    <row r="657" spans="1:8" ht="15" customHeight="1">
      <c r="A657" s="108">
        <v>4789</v>
      </c>
      <c r="B657" s="511" t="s">
        <v>2089</v>
      </c>
      <c r="C657" s="511"/>
      <c r="D657" s="511"/>
      <c r="E657" s="511"/>
      <c r="F657" s="511"/>
      <c r="G657" s="511"/>
      <c r="H657" s="512"/>
    </row>
    <row r="658" spans="1:8" ht="15" customHeight="1">
      <c r="A658" s="108">
        <v>4791</v>
      </c>
      <c r="B658" s="511" t="s">
        <v>2090</v>
      </c>
      <c r="C658" s="511"/>
      <c r="D658" s="511"/>
      <c r="E658" s="511"/>
      <c r="F658" s="511"/>
      <c r="G658" s="511"/>
      <c r="H658" s="512"/>
    </row>
    <row r="659" spans="1:8" ht="15" customHeight="1">
      <c r="A659" s="108">
        <v>4799</v>
      </c>
      <c r="B659" s="511" t="s">
        <v>2091</v>
      </c>
      <c r="C659" s="511"/>
      <c r="D659" s="511"/>
      <c r="E659" s="511"/>
      <c r="F659" s="511"/>
      <c r="G659" s="511"/>
      <c r="H659" s="512"/>
    </row>
    <row r="660" spans="1:8" ht="15" customHeight="1">
      <c r="A660" s="108">
        <v>4910</v>
      </c>
      <c r="B660" s="511" t="s">
        <v>3656</v>
      </c>
      <c r="C660" s="511"/>
      <c r="D660" s="511"/>
      <c r="E660" s="511"/>
      <c r="F660" s="511"/>
      <c r="G660" s="511"/>
      <c r="H660" s="512"/>
    </row>
    <row r="661" spans="1:8" ht="15" customHeight="1">
      <c r="A661" s="108">
        <v>4920</v>
      </c>
      <c r="B661" s="511" t="s">
        <v>3657</v>
      </c>
      <c r="C661" s="511"/>
      <c r="D661" s="511"/>
      <c r="E661" s="511"/>
      <c r="F661" s="511"/>
      <c r="G661" s="511"/>
      <c r="H661" s="512"/>
    </row>
    <row r="662" spans="1:8" ht="15" customHeight="1">
      <c r="A662" s="108">
        <v>4931</v>
      </c>
      <c r="B662" s="511" t="s">
        <v>4033</v>
      </c>
      <c r="C662" s="511"/>
      <c r="D662" s="511"/>
      <c r="E662" s="511"/>
      <c r="F662" s="511"/>
      <c r="G662" s="511"/>
      <c r="H662" s="512"/>
    </row>
    <row r="663" spans="1:8" ht="15" customHeight="1">
      <c r="A663" s="108">
        <v>4932</v>
      </c>
      <c r="B663" s="511" t="s">
        <v>4034</v>
      </c>
      <c r="C663" s="511"/>
      <c r="D663" s="511"/>
      <c r="E663" s="511"/>
      <c r="F663" s="511"/>
      <c r="G663" s="511"/>
      <c r="H663" s="512"/>
    </row>
    <row r="664" spans="1:8" ht="15" customHeight="1">
      <c r="A664" s="108">
        <v>4939</v>
      </c>
      <c r="B664" s="511" t="s">
        <v>2552</v>
      </c>
      <c r="C664" s="511"/>
      <c r="D664" s="511"/>
      <c r="E664" s="511"/>
      <c r="F664" s="511"/>
      <c r="G664" s="511"/>
      <c r="H664" s="512"/>
    </row>
    <row r="665" spans="1:8" ht="15" customHeight="1">
      <c r="A665" s="108">
        <v>4941</v>
      </c>
      <c r="B665" s="511" t="s">
        <v>55</v>
      </c>
      <c r="C665" s="511"/>
      <c r="D665" s="511"/>
      <c r="E665" s="511"/>
      <c r="F665" s="511"/>
      <c r="G665" s="511"/>
      <c r="H665" s="512"/>
    </row>
    <row r="666" spans="1:8" ht="15" customHeight="1">
      <c r="A666" s="108">
        <v>4942</v>
      </c>
      <c r="B666" s="511" t="s">
        <v>2918</v>
      </c>
      <c r="C666" s="511"/>
      <c r="D666" s="511"/>
      <c r="E666" s="511"/>
      <c r="F666" s="511"/>
      <c r="G666" s="511"/>
      <c r="H666" s="512"/>
    </row>
    <row r="667" spans="1:8" ht="15" customHeight="1">
      <c r="A667" s="108">
        <v>4950</v>
      </c>
      <c r="B667" s="511" t="s">
        <v>56</v>
      </c>
      <c r="C667" s="511"/>
      <c r="D667" s="511"/>
      <c r="E667" s="511"/>
      <c r="F667" s="511"/>
      <c r="G667" s="511"/>
      <c r="H667" s="512"/>
    </row>
    <row r="668" spans="1:8" ht="15" customHeight="1">
      <c r="A668" s="108">
        <v>5010</v>
      </c>
      <c r="B668" s="511" t="s">
        <v>1913</v>
      </c>
      <c r="C668" s="511"/>
      <c r="D668" s="511"/>
      <c r="E668" s="511"/>
      <c r="F668" s="511"/>
      <c r="G668" s="511"/>
      <c r="H668" s="512"/>
    </row>
    <row r="669" spans="1:8" ht="15" customHeight="1">
      <c r="A669" s="108">
        <v>5020</v>
      </c>
      <c r="B669" s="511" t="s">
        <v>1914</v>
      </c>
      <c r="C669" s="511"/>
      <c r="D669" s="511"/>
      <c r="E669" s="511"/>
      <c r="F669" s="511"/>
      <c r="G669" s="511"/>
      <c r="H669" s="512"/>
    </row>
    <row r="670" spans="1:8" ht="15" customHeight="1">
      <c r="A670" s="108">
        <v>5030</v>
      </c>
      <c r="B670" s="511" t="s">
        <v>624</v>
      </c>
      <c r="C670" s="511"/>
      <c r="D670" s="511"/>
      <c r="E670" s="511"/>
      <c r="F670" s="511"/>
      <c r="G670" s="511"/>
      <c r="H670" s="512"/>
    </row>
    <row r="671" spans="1:8" ht="15" customHeight="1">
      <c r="A671" s="108">
        <v>5040</v>
      </c>
      <c r="B671" s="511" t="s">
        <v>625</v>
      </c>
      <c r="C671" s="511"/>
      <c r="D671" s="511"/>
      <c r="E671" s="511"/>
      <c r="F671" s="511"/>
      <c r="G671" s="511"/>
      <c r="H671" s="512"/>
    </row>
    <row r="672" spans="1:8" ht="15" customHeight="1">
      <c r="A672" s="108">
        <v>5110</v>
      </c>
      <c r="B672" s="511" t="s">
        <v>626</v>
      </c>
      <c r="C672" s="511"/>
      <c r="D672" s="511"/>
      <c r="E672" s="511"/>
      <c r="F672" s="511"/>
      <c r="G672" s="511"/>
      <c r="H672" s="512"/>
    </row>
    <row r="673" spans="1:8" ht="15" customHeight="1">
      <c r="A673" s="108">
        <v>5121</v>
      </c>
      <c r="B673" s="511" t="s">
        <v>627</v>
      </c>
      <c r="C673" s="511"/>
      <c r="D673" s="511"/>
      <c r="E673" s="511"/>
      <c r="F673" s="511"/>
      <c r="G673" s="511"/>
      <c r="H673" s="512"/>
    </row>
    <row r="674" spans="1:8" ht="15" customHeight="1">
      <c r="A674" s="108">
        <v>5122</v>
      </c>
      <c r="B674" s="511" t="s">
        <v>1915</v>
      </c>
      <c r="C674" s="511"/>
      <c r="D674" s="511"/>
      <c r="E674" s="511"/>
      <c r="F674" s="511"/>
      <c r="G674" s="511"/>
      <c r="H674" s="512"/>
    </row>
    <row r="675" spans="1:8" ht="15" customHeight="1">
      <c r="A675" s="108">
        <v>5210</v>
      </c>
      <c r="B675" s="511" t="s">
        <v>1918</v>
      </c>
      <c r="C675" s="511"/>
      <c r="D675" s="511"/>
      <c r="E675" s="511"/>
      <c r="F675" s="511"/>
      <c r="G675" s="511"/>
      <c r="H675" s="512"/>
    </row>
    <row r="676" spans="1:8" ht="15" customHeight="1">
      <c r="A676" s="108">
        <v>5221</v>
      </c>
      <c r="B676" s="511" t="s">
        <v>628</v>
      </c>
      <c r="C676" s="511"/>
      <c r="D676" s="511"/>
      <c r="E676" s="511"/>
      <c r="F676" s="511"/>
      <c r="G676" s="511"/>
      <c r="H676" s="512"/>
    </row>
    <row r="677" spans="1:8" ht="15" customHeight="1">
      <c r="A677" s="108">
        <v>5222</v>
      </c>
      <c r="B677" s="511" t="s">
        <v>629</v>
      </c>
      <c r="C677" s="511"/>
      <c r="D677" s="511"/>
      <c r="E677" s="511"/>
      <c r="F677" s="511"/>
      <c r="G677" s="511"/>
      <c r="H677" s="512"/>
    </row>
    <row r="678" spans="1:8" ht="15" customHeight="1">
      <c r="A678" s="108">
        <v>5223</v>
      </c>
      <c r="B678" s="511" t="s">
        <v>292</v>
      </c>
      <c r="C678" s="511"/>
      <c r="D678" s="511"/>
      <c r="E678" s="511"/>
      <c r="F678" s="511"/>
      <c r="G678" s="511"/>
      <c r="H678" s="512"/>
    </row>
    <row r="679" spans="1:8" ht="15" customHeight="1">
      <c r="A679" s="108">
        <v>5224</v>
      </c>
      <c r="B679" s="511" t="s">
        <v>293</v>
      </c>
      <c r="C679" s="511"/>
      <c r="D679" s="511"/>
      <c r="E679" s="511"/>
      <c r="F679" s="511"/>
      <c r="G679" s="511"/>
      <c r="H679" s="512"/>
    </row>
    <row r="680" spans="1:8" ht="15" customHeight="1">
      <c r="A680" s="108">
        <v>5229</v>
      </c>
      <c r="B680" s="511" t="s">
        <v>294</v>
      </c>
      <c r="C680" s="511"/>
      <c r="D680" s="511"/>
      <c r="E680" s="511"/>
      <c r="F680" s="511"/>
      <c r="G680" s="511"/>
      <c r="H680" s="512"/>
    </row>
    <row r="681" spans="1:8" ht="15" customHeight="1">
      <c r="A681" s="108">
        <v>5310</v>
      </c>
      <c r="B681" s="511" t="s">
        <v>295</v>
      </c>
      <c r="C681" s="511"/>
      <c r="D681" s="511"/>
      <c r="E681" s="511"/>
      <c r="F681" s="511"/>
      <c r="G681" s="511"/>
      <c r="H681" s="512"/>
    </row>
    <row r="682" spans="1:8" ht="15" customHeight="1">
      <c r="A682" s="108">
        <v>5320</v>
      </c>
      <c r="B682" s="511" t="s">
        <v>296</v>
      </c>
      <c r="C682" s="511"/>
      <c r="D682" s="511"/>
      <c r="E682" s="511"/>
      <c r="F682" s="511"/>
      <c r="G682" s="511"/>
      <c r="H682" s="512"/>
    </row>
    <row r="683" spans="1:8" ht="15" customHeight="1">
      <c r="A683" s="108">
        <v>5510</v>
      </c>
      <c r="B683" s="511" t="s">
        <v>297</v>
      </c>
      <c r="C683" s="511"/>
      <c r="D683" s="511"/>
      <c r="E683" s="511"/>
      <c r="F683" s="511"/>
      <c r="G683" s="511"/>
      <c r="H683" s="512"/>
    </row>
    <row r="684" spans="1:8" ht="15" customHeight="1">
      <c r="A684" s="108">
        <v>5520</v>
      </c>
      <c r="B684" s="511" t="s">
        <v>2410</v>
      </c>
      <c r="C684" s="511"/>
      <c r="D684" s="511"/>
      <c r="E684" s="511"/>
      <c r="F684" s="511"/>
      <c r="G684" s="511"/>
      <c r="H684" s="512"/>
    </row>
    <row r="685" spans="1:8" ht="15" customHeight="1">
      <c r="A685" s="108">
        <v>5530</v>
      </c>
      <c r="B685" s="511" t="s">
        <v>2411</v>
      </c>
      <c r="C685" s="511"/>
      <c r="D685" s="511"/>
      <c r="E685" s="511"/>
      <c r="F685" s="511"/>
      <c r="G685" s="511"/>
      <c r="H685" s="512"/>
    </row>
    <row r="686" spans="1:8" ht="15" customHeight="1">
      <c r="A686" s="108">
        <v>5590</v>
      </c>
      <c r="B686" s="511" t="s">
        <v>51</v>
      </c>
      <c r="C686" s="511"/>
      <c r="D686" s="511"/>
      <c r="E686" s="511"/>
      <c r="F686" s="511"/>
      <c r="G686" s="511"/>
      <c r="H686" s="512"/>
    </row>
    <row r="687" spans="1:8" ht="15" customHeight="1">
      <c r="A687" s="108">
        <v>5610</v>
      </c>
      <c r="B687" s="511" t="s">
        <v>2412</v>
      </c>
      <c r="C687" s="511"/>
      <c r="D687" s="511"/>
      <c r="E687" s="511"/>
      <c r="F687" s="511"/>
      <c r="G687" s="511"/>
      <c r="H687" s="512"/>
    </row>
    <row r="688" spans="1:8" ht="15" customHeight="1">
      <c r="A688" s="108">
        <v>5621</v>
      </c>
      <c r="B688" s="511" t="s">
        <v>2413</v>
      </c>
      <c r="C688" s="511"/>
      <c r="D688" s="511"/>
      <c r="E688" s="511"/>
      <c r="F688" s="511"/>
      <c r="G688" s="511"/>
      <c r="H688" s="512"/>
    </row>
    <row r="689" spans="1:8" ht="15" customHeight="1">
      <c r="A689" s="108">
        <v>5629</v>
      </c>
      <c r="B689" s="511" t="s">
        <v>2414</v>
      </c>
      <c r="C689" s="511"/>
      <c r="D689" s="511"/>
      <c r="E689" s="511"/>
      <c r="F689" s="511"/>
      <c r="G689" s="511"/>
      <c r="H689" s="512"/>
    </row>
    <row r="690" spans="1:8" ht="15" customHeight="1">
      <c r="A690" s="108">
        <v>5630</v>
      </c>
      <c r="B690" s="511" t="s">
        <v>2415</v>
      </c>
      <c r="C690" s="511"/>
      <c r="D690" s="511"/>
      <c r="E690" s="511"/>
      <c r="F690" s="511"/>
      <c r="G690" s="511"/>
      <c r="H690" s="512"/>
    </row>
    <row r="691" spans="1:8" ht="15" customHeight="1">
      <c r="A691" s="108">
        <v>5811</v>
      </c>
      <c r="B691" s="511" t="s">
        <v>1828</v>
      </c>
      <c r="C691" s="511"/>
      <c r="D691" s="511"/>
      <c r="E691" s="511"/>
      <c r="F691" s="511"/>
      <c r="G691" s="511"/>
      <c r="H691" s="512"/>
    </row>
    <row r="692" spans="1:8" ht="15" customHeight="1">
      <c r="A692" s="108">
        <v>5812</v>
      </c>
      <c r="B692" s="511" t="s">
        <v>3721</v>
      </c>
      <c r="C692" s="511"/>
      <c r="D692" s="511"/>
      <c r="E692" s="511"/>
      <c r="F692" s="511"/>
      <c r="G692" s="511"/>
      <c r="H692" s="512"/>
    </row>
    <row r="693" spans="1:8" ht="15" customHeight="1">
      <c r="A693" s="108">
        <v>5813</v>
      </c>
      <c r="B693" s="511" t="s">
        <v>1829</v>
      </c>
      <c r="C693" s="511"/>
      <c r="D693" s="511"/>
      <c r="E693" s="511"/>
      <c r="F693" s="511"/>
      <c r="G693" s="511"/>
      <c r="H693" s="512"/>
    </row>
    <row r="694" spans="1:8" ht="15" customHeight="1">
      <c r="A694" s="108">
        <v>5814</v>
      </c>
      <c r="B694" s="511" t="s">
        <v>3198</v>
      </c>
      <c r="C694" s="511"/>
      <c r="D694" s="511"/>
      <c r="E694" s="511"/>
      <c r="F694" s="511"/>
      <c r="G694" s="511"/>
      <c r="H694" s="512"/>
    </row>
    <row r="695" spans="1:8" ht="15" customHeight="1">
      <c r="A695" s="108">
        <v>5819</v>
      </c>
      <c r="B695" s="511" t="s">
        <v>3199</v>
      </c>
      <c r="C695" s="511"/>
      <c r="D695" s="511"/>
      <c r="E695" s="511"/>
      <c r="F695" s="511"/>
      <c r="G695" s="511"/>
      <c r="H695" s="512"/>
    </row>
    <row r="696" spans="1:8" ht="15" customHeight="1">
      <c r="A696" s="108">
        <v>5821</v>
      </c>
      <c r="B696" s="511" t="s">
        <v>252</v>
      </c>
      <c r="C696" s="511"/>
      <c r="D696" s="511"/>
      <c r="E696" s="511"/>
      <c r="F696" s="511"/>
      <c r="G696" s="511"/>
      <c r="H696" s="512"/>
    </row>
    <row r="697" spans="1:8" ht="15" customHeight="1">
      <c r="A697" s="108">
        <v>5829</v>
      </c>
      <c r="B697" s="511" t="s">
        <v>253</v>
      </c>
      <c r="C697" s="511"/>
      <c r="D697" s="511"/>
      <c r="E697" s="511"/>
      <c r="F697" s="511"/>
      <c r="G697" s="511"/>
      <c r="H697" s="512"/>
    </row>
    <row r="698" spans="1:8" ht="15" customHeight="1">
      <c r="A698" s="108">
        <v>5911</v>
      </c>
      <c r="B698" s="511" t="s">
        <v>254</v>
      </c>
      <c r="C698" s="511"/>
      <c r="D698" s="511"/>
      <c r="E698" s="511"/>
      <c r="F698" s="511"/>
      <c r="G698" s="511"/>
      <c r="H698" s="512"/>
    </row>
    <row r="699" spans="1:8" ht="15" customHeight="1">
      <c r="A699" s="108">
        <v>5912</v>
      </c>
      <c r="B699" s="511" t="s">
        <v>255</v>
      </c>
      <c r="C699" s="511"/>
      <c r="D699" s="511"/>
      <c r="E699" s="511"/>
      <c r="F699" s="511"/>
      <c r="G699" s="511"/>
      <c r="H699" s="512"/>
    </row>
    <row r="700" spans="1:8" ht="15" customHeight="1">
      <c r="A700" s="108">
        <v>5913</v>
      </c>
      <c r="B700" s="511" t="s">
        <v>256</v>
      </c>
      <c r="C700" s="511"/>
      <c r="D700" s="511"/>
      <c r="E700" s="511"/>
      <c r="F700" s="511"/>
      <c r="G700" s="511"/>
      <c r="H700" s="512"/>
    </row>
    <row r="701" spans="1:8" ht="15" customHeight="1">
      <c r="A701" s="108">
        <v>5914</v>
      </c>
      <c r="B701" s="511" t="s">
        <v>257</v>
      </c>
      <c r="C701" s="511"/>
      <c r="D701" s="511"/>
      <c r="E701" s="511"/>
      <c r="F701" s="511"/>
      <c r="G701" s="511"/>
      <c r="H701" s="512"/>
    </row>
    <row r="702" spans="1:8" ht="15" customHeight="1">
      <c r="A702" s="108">
        <v>5920</v>
      </c>
      <c r="B702" s="511" t="s">
        <v>1725</v>
      </c>
      <c r="C702" s="511"/>
      <c r="D702" s="511"/>
      <c r="E702" s="511"/>
      <c r="F702" s="511"/>
      <c r="G702" s="511"/>
      <c r="H702" s="512"/>
    </row>
    <row r="703" spans="1:8" ht="15" customHeight="1">
      <c r="A703" s="108">
        <v>6010</v>
      </c>
      <c r="B703" s="511" t="s">
        <v>1726</v>
      </c>
      <c r="C703" s="511"/>
      <c r="D703" s="511"/>
      <c r="E703" s="511"/>
      <c r="F703" s="511"/>
      <c r="G703" s="511"/>
      <c r="H703" s="512"/>
    </row>
    <row r="704" spans="1:8" ht="15" customHeight="1">
      <c r="A704" s="108">
        <v>6020</v>
      </c>
      <c r="B704" s="511" t="s">
        <v>1727</v>
      </c>
      <c r="C704" s="511"/>
      <c r="D704" s="511"/>
      <c r="E704" s="511"/>
      <c r="F704" s="511"/>
      <c r="G704" s="511"/>
      <c r="H704" s="512"/>
    </row>
    <row r="705" spans="1:8" ht="15" customHeight="1">
      <c r="A705" s="108">
        <v>6110</v>
      </c>
      <c r="B705" s="511" t="s">
        <v>1728</v>
      </c>
      <c r="C705" s="511"/>
      <c r="D705" s="511"/>
      <c r="E705" s="511"/>
      <c r="F705" s="511"/>
      <c r="G705" s="511"/>
      <c r="H705" s="512"/>
    </row>
    <row r="706" spans="1:8" ht="15" customHeight="1">
      <c r="A706" s="108">
        <v>6120</v>
      </c>
      <c r="B706" s="511" t="s">
        <v>1729</v>
      </c>
      <c r="C706" s="511"/>
      <c r="D706" s="511"/>
      <c r="E706" s="511"/>
      <c r="F706" s="511"/>
      <c r="G706" s="511"/>
      <c r="H706" s="512"/>
    </row>
    <row r="707" spans="1:8" ht="15" customHeight="1">
      <c r="A707" s="108">
        <v>6130</v>
      </c>
      <c r="B707" s="511" t="s">
        <v>1730</v>
      </c>
      <c r="C707" s="511"/>
      <c r="D707" s="511"/>
      <c r="E707" s="511"/>
      <c r="F707" s="511"/>
      <c r="G707" s="511"/>
      <c r="H707" s="512"/>
    </row>
    <row r="708" spans="1:8" ht="15" customHeight="1">
      <c r="A708" s="108">
        <v>6190</v>
      </c>
      <c r="B708" s="511" t="s">
        <v>1731</v>
      </c>
      <c r="C708" s="511"/>
      <c r="D708" s="511"/>
      <c r="E708" s="511"/>
      <c r="F708" s="511"/>
      <c r="G708" s="511"/>
      <c r="H708" s="512"/>
    </row>
    <row r="709" spans="1:8" ht="15" customHeight="1">
      <c r="A709" s="108">
        <v>6201</v>
      </c>
      <c r="B709" s="511" t="s">
        <v>1732</v>
      </c>
      <c r="C709" s="511"/>
      <c r="D709" s="511"/>
      <c r="E709" s="511"/>
      <c r="F709" s="511"/>
      <c r="G709" s="511"/>
      <c r="H709" s="512"/>
    </row>
    <row r="710" spans="1:8" ht="15" customHeight="1">
      <c r="A710" s="108">
        <v>6202</v>
      </c>
      <c r="B710" s="511" t="s">
        <v>1733</v>
      </c>
      <c r="C710" s="511"/>
      <c r="D710" s="511"/>
      <c r="E710" s="511"/>
      <c r="F710" s="511"/>
      <c r="G710" s="511"/>
      <c r="H710" s="512"/>
    </row>
    <row r="711" spans="1:8" ht="15" customHeight="1">
      <c r="A711" s="108">
        <v>6203</v>
      </c>
      <c r="B711" s="511" t="s">
        <v>1734</v>
      </c>
      <c r="C711" s="511"/>
      <c r="D711" s="511"/>
      <c r="E711" s="511"/>
      <c r="F711" s="511"/>
      <c r="G711" s="511"/>
      <c r="H711" s="512"/>
    </row>
    <row r="712" spans="1:8" ht="15" customHeight="1">
      <c r="A712" s="108">
        <v>6209</v>
      </c>
      <c r="B712" s="511" t="s">
        <v>1735</v>
      </c>
      <c r="C712" s="511"/>
      <c r="D712" s="511"/>
      <c r="E712" s="511"/>
      <c r="F712" s="511"/>
      <c r="G712" s="511"/>
      <c r="H712" s="512"/>
    </row>
    <row r="713" spans="1:8" ht="15" customHeight="1">
      <c r="A713" s="108">
        <v>6311</v>
      </c>
      <c r="B713" s="511" t="s">
        <v>1736</v>
      </c>
      <c r="C713" s="511"/>
      <c r="D713" s="511"/>
      <c r="E713" s="511"/>
      <c r="F713" s="511"/>
      <c r="G713" s="511"/>
      <c r="H713" s="512"/>
    </row>
    <row r="714" spans="1:8" ht="15" customHeight="1">
      <c r="A714" s="108">
        <v>6312</v>
      </c>
      <c r="B714" s="511" t="s">
        <v>1737</v>
      </c>
      <c r="C714" s="511"/>
      <c r="D714" s="511"/>
      <c r="E714" s="511"/>
      <c r="F714" s="511"/>
      <c r="G714" s="511"/>
      <c r="H714" s="512"/>
    </row>
    <row r="715" spans="1:8" ht="15" customHeight="1">
      <c r="A715" s="108">
        <v>6391</v>
      </c>
      <c r="B715" s="511" t="s">
        <v>2980</v>
      </c>
      <c r="C715" s="511"/>
      <c r="D715" s="511"/>
      <c r="E715" s="511"/>
      <c r="F715" s="511"/>
      <c r="G715" s="511"/>
      <c r="H715" s="512"/>
    </row>
    <row r="716" spans="1:8" ht="15" customHeight="1">
      <c r="A716" s="108">
        <v>6399</v>
      </c>
      <c r="B716" s="511" t="s">
        <v>2981</v>
      </c>
      <c r="C716" s="511"/>
      <c r="D716" s="511"/>
      <c r="E716" s="511"/>
      <c r="F716" s="511"/>
      <c r="G716" s="511"/>
      <c r="H716" s="512"/>
    </row>
    <row r="717" spans="1:8" ht="15" customHeight="1">
      <c r="A717" s="108">
        <v>6411</v>
      </c>
      <c r="B717" s="511" t="s">
        <v>57</v>
      </c>
      <c r="C717" s="511"/>
      <c r="D717" s="511"/>
      <c r="E717" s="511"/>
      <c r="F717" s="511"/>
      <c r="G717" s="511"/>
      <c r="H717" s="512"/>
    </row>
    <row r="718" spans="1:8" ht="15" customHeight="1">
      <c r="A718" s="108">
        <v>6419</v>
      </c>
      <c r="B718" s="511" t="s">
        <v>2982</v>
      </c>
      <c r="C718" s="511"/>
      <c r="D718" s="511"/>
      <c r="E718" s="511"/>
      <c r="F718" s="511"/>
      <c r="G718" s="511"/>
      <c r="H718" s="512"/>
    </row>
    <row r="719" spans="1:8" ht="15" customHeight="1">
      <c r="A719" s="108">
        <v>6420</v>
      </c>
      <c r="B719" s="511" t="s">
        <v>2983</v>
      </c>
      <c r="C719" s="511"/>
      <c r="D719" s="511"/>
      <c r="E719" s="511"/>
      <c r="F719" s="511"/>
      <c r="G719" s="511"/>
      <c r="H719" s="512"/>
    </row>
    <row r="720" spans="1:8" ht="15" customHeight="1">
      <c r="A720" s="108">
        <v>6430</v>
      </c>
      <c r="B720" s="511" t="s">
        <v>3741</v>
      </c>
      <c r="C720" s="511"/>
      <c r="D720" s="511"/>
      <c r="E720" s="511"/>
      <c r="F720" s="511"/>
      <c r="G720" s="511"/>
      <c r="H720" s="512"/>
    </row>
    <row r="721" spans="1:8" ht="15" customHeight="1">
      <c r="A721" s="108">
        <v>6491</v>
      </c>
      <c r="B721" s="511" t="s">
        <v>3742</v>
      </c>
      <c r="C721" s="511"/>
      <c r="D721" s="511"/>
      <c r="E721" s="511"/>
      <c r="F721" s="511"/>
      <c r="G721" s="511"/>
      <c r="H721" s="512"/>
    </row>
    <row r="722" spans="1:8" ht="15" customHeight="1">
      <c r="A722" s="108">
        <v>6492</v>
      </c>
      <c r="B722" s="511" t="s">
        <v>58</v>
      </c>
      <c r="C722" s="511"/>
      <c r="D722" s="511"/>
      <c r="E722" s="511"/>
      <c r="F722" s="511"/>
      <c r="G722" s="511"/>
      <c r="H722" s="512"/>
    </row>
    <row r="723" spans="1:8" ht="15" customHeight="1">
      <c r="A723" s="108">
        <v>6499</v>
      </c>
      <c r="B723" s="511" t="s">
        <v>875</v>
      </c>
      <c r="C723" s="511"/>
      <c r="D723" s="511"/>
      <c r="E723" s="511"/>
      <c r="F723" s="511"/>
      <c r="G723" s="511"/>
      <c r="H723" s="512"/>
    </row>
    <row r="724" spans="1:8" ht="15" customHeight="1">
      <c r="A724" s="108">
        <v>6511</v>
      </c>
      <c r="B724" s="511" t="s">
        <v>876</v>
      </c>
      <c r="C724" s="511"/>
      <c r="D724" s="511"/>
      <c r="E724" s="511"/>
      <c r="F724" s="511"/>
      <c r="G724" s="511"/>
      <c r="H724" s="512"/>
    </row>
    <row r="725" spans="1:8" ht="15" customHeight="1">
      <c r="A725" s="108">
        <v>6512</v>
      </c>
      <c r="B725" s="511" t="s">
        <v>1917</v>
      </c>
      <c r="C725" s="511"/>
      <c r="D725" s="511"/>
      <c r="E725" s="511"/>
      <c r="F725" s="511"/>
      <c r="G725" s="511"/>
      <c r="H725" s="512"/>
    </row>
    <row r="726" spans="1:8" ht="15" customHeight="1">
      <c r="A726" s="108">
        <v>6520</v>
      </c>
      <c r="B726" s="511" t="s">
        <v>877</v>
      </c>
      <c r="C726" s="511"/>
      <c r="D726" s="511"/>
      <c r="E726" s="511"/>
      <c r="F726" s="511"/>
      <c r="G726" s="511"/>
      <c r="H726" s="512"/>
    </row>
    <row r="727" spans="1:8" ht="15" customHeight="1">
      <c r="A727" s="108">
        <v>6530</v>
      </c>
      <c r="B727" s="511" t="s">
        <v>1916</v>
      </c>
      <c r="C727" s="511"/>
      <c r="D727" s="511"/>
      <c r="E727" s="511"/>
      <c r="F727" s="511"/>
      <c r="G727" s="511"/>
      <c r="H727" s="512"/>
    </row>
    <row r="728" spans="1:8" ht="15" customHeight="1">
      <c r="A728" s="108">
        <v>6611</v>
      </c>
      <c r="B728" s="511" t="s">
        <v>3032</v>
      </c>
      <c r="C728" s="511"/>
      <c r="D728" s="511"/>
      <c r="E728" s="511"/>
      <c r="F728" s="511"/>
      <c r="G728" s="511"/>
      <c r="H728" s="512"/>
    </row>
    <row r="729" spans="1:8" ht="15" customHeight="1">
      <c r="A729" s="108">
        <v>6612</v>
      </c>
      <c r="B729" s="511" t="s">
        <v>3033</v>
      </c>
      <c r="C729" s="511"/>
      <c r="D729" s="511"/>
      <c r="E729" s="511"/>
      <c r="F729" s="511"/>
      <c r="G729" s="511"/>
      <c r="H729" s="512"/>
    </row>
    <row r="730" spans="1:8" ht="15" customHeight="1">
      <c r="A730" s="108">
        <v>6619</v>
      </c>
      <c r="B730" s="511" t="s">
        <v>3034</v>
      </c>
      <c r="C730" s="511"/>
      <c r="D730" s="511"/>
      <c r="E730" s="511"/>
      <c r="F730" s="511"/>
      <c r="G730" s="511"/>
      <c r="H730" s="512"/>
    </row>
    <row r="731" spans="1:8" ht="15" customHeight="1">
      <c r="A731" s="108">
        <v>6621</v>
      </c>
      <c r="B731" s="511" t="s">
        <v>3035</v>
      </c>
      <c r="C731" s="511"/>
      <c r="D731" s="511"/>
      <c r="E731" s="511"/>
      <c r="F731" s="511"/>
      <c r="G731" s="511"/>
      <c r="H731" s="512"/>
    </row>
    <row r="732" spans="1:8" ht="15" customHeight="1">
      <c r="A732" s="108">
        <v>6622</v>
      </c>
      <c r="B732" s="511" t="s">
        <v>3036</v>
      </c>
      <c r="C732" s="511"/>
      <c r="D732" s="511"/>
      <c r="E732" s="511"/>
      <c r="F732" s="511"/>
      <c r="G732" s="511"/>
      <c r="H732" s="512"/>
    </row>
    <row r="733" spans="1:8" ht="15" customHeight="1">
      <c r="A733" s="108">
        <v>6629</v>
      </c>
      <c r="B733" s="511" t="s">
        <v>3037</v>
      </c>
      <c r="C733" s="511"/>
      <c r="D733" s="511"/>
      <c r="E733" s="511"/>
      <c r="F733" s="511"/>
      <c r="G733" s="511"/>
      <c r="H733" s="512"/>
    </row>
    <row r="734" spans="1:8" ht="15" customHeight="1">
      <c r="A734" s="108">
        <v>6630</v>
      </c>
      <c r="B734" s="511" t="s">
        <v>3038</v>
      </c>
      <c r="C734" s="511"/>
      <c r="D734" s="511"/>
      <c r="E734" s="511"/>
      <c r="F734" s="511"/>
      <c r="G734" s="511"/>
      <c r="H734" s="512"/>
    </row>
    <row r="735" spans="1:8" ht="15" customHeight="1">
      <c r="A735" s="108">
        <v>6810</v>
      </c>
      <c r="B735" s="511" t="s">
        <v>3039</v>
      </c>
      <c r="C735" s="511"/>
      <c r="D735" s="511"/>
      <c r="E735" s="511"/>
      <c r="F735" s="511"/>
      <c r="G735" s="511"/>
      <c r="H735" s="512"/>
    </row>
    <row r="736" spans="1:8" ht="15" customHeight="1">
      <c r="A736" s="108">
        <v>6820</v>
      </c>
      <c r="B736" s="511" t="s">
        <v>3040</v>
      </c>
      <c r="C736" s="511"/>
      <c r="D736" s="511"/>
      <c r="E736" s="511"/>
      <c r="F736" s="511"/>
      <c r="G736" s="511"/>
      <c r="H736" s="512"/>
    </row>
    <row r="737" spans="1:8" ht="15" customHeight="1">
      <c r="A737" s="108">
        <v>6831</v>
      </c>
      <c r="B737" s="511" t="s">
        <v>3041</v>
      </c>
      <c r="C737" s="511"/>
      <c r="D737" s="511"/>
      <c r="E737" s="511"/>
      <c r="F737" s="511"/>
      <c r="G737" s="511"/>
      <c r="H737" s="512"/>
    </row>
    <row r="738" spans="1:8" ht="15" customHeight="1">
      <c r="A738" s="108">
        <v>6832</v>
      </c>
      <c r="B738" s="511" t="s">
        <v>3042</v>
      </c>
      <c r="C738" s="511"/>
      <c r="D738" s="511"/>
      <c r="E738" s="511"/>
      <c r="F738" s="511"/>
      <c r="G738" s="511"/>
      <c r="H738" s="512"/>
    </row>
    <row r="739" spans="1:8" ht="15" customHeight="1">
      <c r="A739" s="108">
        <v>6910</v>
      </c>
      <c r="B739" s="511" t="s">
        <v>3043</v>
      </c>
      <c r="C739" s="511"/>
      <c r="D739" s="511"/>
      <c r="E739" s="511"/>
      <c r="F739" s="511"/>
      <c r="G739" s="511"/>
      <c r="H739" s="512"/>
    </row>
    <row r="740" spans="1:8" ht="15" customHeight="1">
      <c r="A740" s="108">
        <v>6920</v>
      </c>
      <c r="B740" s="511" t="s">
        <v>3044</v>
      </c>
      <c r="C740" s="511"/>
      <c r="D740" s="511"/>
      <c r="E740" s="511"/>
      <c r="F740" s="511"/>
      <c r="G740" s="511"/>
      <c r="H740" s="512"/>
    </row>
    <row r="741" spans="1:8" ht="15" customHeight="1">
      <c r="A741" s="108">
        <v>7010</v>
      </c>
      <c r="B741" s="511" t="s">
        <v>1353</v>
      </c>
      <c r="C741" s="511"/>
      <c r="D741" s="511"/>
      <c r="E741" s="511"/>
      <c r="F741" s="511"/>
      <c r="G741" s="511"/>
      <c r="H741" s="512"/>
    </row>
    <row r="742" spans="1:8" ht="15" customHeight="1">
      <c r="A742" s="108">
        <v>7021</v>
      </c>
      <c r="B742" s="511" t="s">
        <v>2029</v>
      </c>
      <c r="C742" s="511"/>
      <c r="D742" s="511"/>
      <c r="E742" s="511"/>
      <c r="F742" s="511"/>
      <c r="G742" s="511"/>
      <c r="H742" s="512"/>
    </row>
    <row r="743" spans="1:8" ht="15" customHeight="1">
      <c r="A743" s="108">
        <v>7022</v>
      </c>
      <c r="B743" s="511" t="s">
        <v>2030</v>
      </c>
      <c r="C743" s="511"/>
      <c r="D743" s="511"/>
      <c r="E743" s="511"/>
      <c r="F743" s="511"/>
      <c r="G743" s="511"/>
      <c r="H743" s="512"/>
    </row>
    <row r="744" spans="1:8" ht="15" customHeight="1">
      <c r="A744" s="108">
        <v>7111</v>
      </c>
      <c r="B744" s="511" t="s">
        <v>2031</v>
      </c>
      <c r="C744" s="511"/>
      <c r="D744" s="511"/>
      <c r="E744" s="511"/>
      <c r="F744" s="511"/>
      <c r="G744" s="511"/>
      <c r="H744" s="512"/>
    </row>
    <row r="745" spans="1:8" ht="15" customHeight="1">
      <c r="A745" s="108">
        <v>7112</v>
      </c>
      <c r="B745" s="511" t="s">
        <v>2032</v>
      </c>
      <c r="C745" s="511"/>
      <c r="D745" s="511"/>
      <c r="E745" s="511"/>
      <c r="F745" s="511"/>
      <c r="G745" s="511"/>
      <c r="H745" s="512"/>
    </row>
    <row r="746" spans="1:8" ht="15" customHeight="1">
      <c r="A746" s="108">
        <v>7120</v>
      </c>
      <c r="B746" s="511" t="s">
        <v>59</v>
      </c>
      <c r="C746" s="511"/>
      <c r="D746" s="511"/>
      <c r="E746" s="511"/>
      <c r="F746" s="511"/>
      <c r="G746" s="511"/>
      <c r="H746" s="512"/>
    </row>
    <row r="747" spans="1:8" ht="15" customHeight="1">
      <c r="A747" s="108">
        <v>7211</v>
      </c>
      <c r="B747" s="511" t="s">
        <v>2033</v>
      </c>
      <c r="C747" s="511"/>
      <c r="D747" s="511"/>
      <c r="E747" s="511"/>
      <c r="F747" s="511"/>
      <c r="G747" s="511"/>
      <c r="H747" s="512"/>
    </row>
    <row r="748" spans="1:8" ht="15" customHeight="1">
      <c r="A748" s="108">
        <v>7219</v>
      </c>
      <c r="B748" s="511" t="s">
        <v>2034</v>
      </c>
      <c r="C748" s="511"/>
      <c r="D748" s="511"/>
      <c r="E748" s="511"/>
      <c r="F748" s="511"/>
      <c r="G748" s="511"/>
      <c r="H748" s="512"/>
    </row>
    <row r="749" spans="1:8" ht="15" customHeight="1">
      <c r="A749" s="108">
        <v>7220</v>
      </c>
      <c r="B749" s="511" t="s">
        <v>1309</v>
      </c>
      <c r="C749" s="511"/>
      <c r="D749" s="511"/>
      <c r="E749" s="511"/>
      <c r="F749" s="511"/>
      <c r="G749" s="511"/>
      <c r="H749" s="512"/>
    </row>
    <row r="750" spans="1:8" ht="15" customHeight="1">
      <c r="A750" s="108">
        <v>7311</v>
      </c>
      <c r="B750" s="511" t="s">
        <v>1310</v>
      </c>
      <c r="C750" s="511"/>
      <c r="D750" s="511"/>
      <c r="E750" s="511"/>
      <c r="F750" s="511"/>
      <c r="G750" s="511"/>
      <c r="H750" s="512"/>
    </row>
    <row r="751" spans="1:8" ht="15" customHeight="1">
      <c r="A751" s="108">
        <v>7312</v>
      </c>
      <c r="B751" s="511" t="s">
        <v>4202</v>
      </c>
      <c r="C751" s="511"/>
      <c r="D751" s="511"/>
      <c r="E751" s="511"/>
      <c r="F751" s="511"/>
      <c r="G751" s="511"/>
      <c r="H751" s="512"/>
    </row>
    <row r="752" spans="1:8" ht="15" customHeight="1">
      <c r="A752" s="108">
        <v>7320</v>
      </c>
      <c r="B752" s="511" t="s">
        <v>4203</v>
      </c>
      <c r="C752" s="511"/>
      <c r="D752" s="511"/>
      <c r="E752" s="511"/>
      <c r="F752" s="511"/>
      <c r="G752" s="511"/>
      <c r="H752" s="512"/>
    </row>
    <row r="753" spans="1:8" ht="15" customHeight="1">
      <c r="A753" s="108">
        <v>7410</v>
      </c>
      <c r="B753" s="511" t="s">
        <v>4204</v>
      </c>
      <c r="C753" s="511"/>
      <c r="D753" s="511"/>
      <c r="E753" s="511"/>
      <c r="F753" s="511"/>
      <c r="G753" s="511"/>
      <c r="H753" s="512"/>
    </row>
    <row r="754" spans="1:8" ht="15" customHeight="1">
      <c r="A754" s="108">
        <v>7420</v>
      </c>
      <c r="B754" s="511" t="s">
        <v>60</v>
      </c>
      <c r="C754" s="511"/>
      <c r="D754" s="511"/>
      <c r="E754" s="511"/>
      <c r="F754" s="511"/>
      <c r="G754" s="511"/>
      <c r="H754" s="512"/>
    </row>
    <row r="755" spans="1:8" ht="15" customHeight="1">
      <c r="A755" s="108">
        <v>7430</v>
      </c>
      <c r="B755" s="511" t="s">
        <v>4205</v>
      </c>
      <c r="C755" s="511"/>
      <c r="D755" s="511"/>
      <c r="E755" s="511"/>
      <c r="F755" s="511"/>
      <c r="G755" s="511"/>
      <c r="H755" s="512"/>
    </row>
    <row r="756" spans="1:8" ht="15" customHeight="1">
      <c r="A756" s="108">
        <v>7490</v>
      </c>
      <c r="B756" s="511" t="s">
        <v>4206</v>
      </c>
      <c r="C756" s="511"/>
      <c r="D756" s="511"/>
      <c r="E756" s="511"/>
      <c r="F756" s="511"/>
      <c r="G756" s="511"/>
      <c r="H756" s="512"/>
    </row>
    <row r="757" spans="1:8" ht="15" customHeight="1">
      <c r="A757" s="108">
        <v>7500</v>
      </c>
      <c r="B757" s="511" t="s">
        <v>1924</v>
      </c>
      <c r="C757" s="511"/>
      <c r="D757" s="511"/>
      <c r="E757" s="511"/>
      <c r="F757" s="511"/>
      <c r="G757" s="511"/>
      <c r="H757" s="512"/>
    </row>
    <row r="758" spans="1:8" ht="15" customHeight="1">
      <c r="A758" s="108">
        <v>7711</v>
      </c>
      <c r="B758" s="511" t="s">
        <v>1175</v>
      </c>
      <c r="C758" s="511"/>
      <c r="D758" s="511"/>
      <c r="E758" s="511"/>
      <c r="F758" s="511"/>
      <c r="G758" s="511"/>
      <c r="H758" s="512"/>
    </row>
    <row r="759" spans="1:8" ht="15" customHeight="1">
      <c r="A759" s="108">
        <v>7712</v>
      </c>
      <c r="B759" s="511" t="s">
        <v>1176</v>
      </c>
      <c r="C759" s="511"/>
      <c r="D759" s="511"/>
      <c r="E759" s="511"/>
      <c r="F759" s="511"/>
      <c r="G759" s="511"/>
      <c r="H759" s="512"/>
    </row>
    <row r="760" spans="1:8" ht="15" customHeight="1">
      <c r="A760" s="108">
        <v>7721</v>
      </c>
      <c r="B760" s="511" t="s">
        <v>214</v>
      </c>
      <c r="C760" s="511"/>
      <c r="D760" s="511"/>
      <c r="E760" s="511"/>
      <c r="F760" s="511"/>
      <c r="G760" s="511"/>
      <c r="H760" s="512"/>
    </row>
    <row r="761" spans="1:8" ht="15" customHeight="1">
      <c r="A761" s="108">
        <v>7722</v>
      </c>
      <c r="B761" s="511" t="s">
        <v>1422</v>
      </c>
      <c r="C761" s="511"/>
      <c r="D761" s="511"/>
      <c r="E761" s="511"/>
      <c r="F761" s="511"/>
      <c r="G761" s="511"/>
      <c r="H761" s="512"/>
    </row>
    <row r="762" spans="1:8" ht="15" customHeight="1">
      <c r="A762" s="108">
        <v>7729</v>
      </c>
      <c r="B762" s="511" t="s">
        <v>1423</v>
      </c>
      <c r="C762" s="511"/>
      <c r="D762" s="511"/>
      <c r="E762" s="511"/>
      <c r="F762" s="511"/>
      <c r="G762" s="511"/>
      <c r="H762" s="512"/>
    </row>
    <row r="763" spans="1:8" ht="15" customHeight="1">
      <c r="A763" s="108">
        <v>7731</v>
      </c>
      <c r="B763" s="511" t="s">
        <v>1797</v>
      </c>
      <c r="C763" s="511"/>
      <c r="D763" s="511"/>
      <c r="E763" s="511"/>
      <c r="F763" s="511"/>
      <c r="G763" s="511"/>
      <c r="H763" s="512"/>
    </row>
    <row r="764" spans="1:8" ht="15" customHeight="1">
      <c r="A764" s="108">
        <v>7732</v>
      </c>
      <c r="B764" s="511" t="s">
        <v>1798</v>
      </c>
      <c r="C764" s="511"/>
      <c r="D764" s="511"/>
      <c r="E764" s="511"/>
      <c r="F764" s="511"/>
      <c r="G764" s="511"/>
      <c r="H764" s="512"/>
    </row>
    <row r="765" spans="1:8" ht="15" customHeight="1">
      <c r="A765" s="108">
        <v>7733</v>
      </c>
      <c r="B765" s="511" t="s">
        <v>103</v>
      </c>
      <c r="C765" s="511"/>
      <c r="D765" s="511"/>
      <c r="E765" s="511"/>
      <c r="F765" s="511"/>
      <c r="G765" s="511"/>
      <c r="H765" s="512"/>
    </row>
    <row r="766" spans="1:8" ht="15" customHeight="1">
      <c r="A766" s="108">
        <v>7734</v>
      </c>
      <c r="B766" s="511" t="s">
        <v>104</v>
      </c>
      <c r="C766" s="511"/>
      <c r="D766" s="511"/>
      <c r="E766" s="511"/>
      <c r="F766" s="511"/>
      <c r="G766" s="511"/>
      <c r="H766" s="512"/>
    </row>
    <row r="767" spans="1:8" ht="15" customHeight="1">
      <c r="A767" s="108">
        <v>7735</v>
      </c>
      <c r="B767" s="511" t="s">
        <v>105</v>
      </c>
      <c r="C767" s="511"/>
      <c r="D767" s="511"/>
      <c r="E767" s="511"/>
      <c r="F767" s="511"/>
      <c r="G767" s="511"/>
      <c r="H767" s="512"/>
    </row>
    <row r="768" spans="1:8" ht="15" customHeight="1">
      <c r="A768" s="108">
        <v>7739</v>
      </c>
      <c r="B768" s="511" t="s">
        <v>106</v>
      </c>
      <c r="C768" s="511"/>
      <c r="D768" s="511"/>
      <c r="E768" s="511"/>
      <c r="F768" s="511"/>
      <c r="G768" s="511"/>
      <c r="H768" s="512"/>
    </row>
    <row r="769" spans="1:8" ht="24.95" customHeight="1">
      <c r="A769" s="108">
        <v>7740</v>
      </c>
      <c r="B769" s="511" t="s">
        <v>1069</v>
      </c>
      <c r="C769" s="511"/>
      <c r="D769" s="511"/>
      <c r="E769" s="511"/>
      <c r="F769" s="511"/>
      <c r="G769" s="511"/>
      <c r="H769" s="512"/>
    </row>
    <row r="770" spans="1:8" ht="15" customHeight="1">
      <c r="A770" s="108">
        <v>7810</v>
      </c>
      <c r="B770" s="511" t="s">
        <v>1070</v>
      </c>
      <c r="C770" s="511"/>
      <c r="D770" s="511"/>
      <c r="E770" s="511"/>
      <c r="F770" s="511"/>
      <c r="G770" s="511"/>
      <c r="H770" s="512"/>
    </row>
    <row r="771" spans="1:8" ht="15" customHeight="1">
      <c r="A771" s="108">
        <v>7820</v>
      </c>
      <c r="B771" s="511" t="s">
        <v>1071</v>
      </c>
      <c r="C771" s="511"/>
      <c r="D771" s="511"/>
      <c r="E771" s="511"/>
      <c r="F771" s="511"/>
      <c r="G771" s="511"/>
      <c r="H771" s="512"/>
    </row>
    <row r="772" spans="1:8" ht="15" customHeight="1">
      <c r="A772" s="108">
        <v>7830</v>
      </c>
      <c r="B772" s="511" t="s">
        <v>1072</v>
      </c>
      <c r="C772" s="511"/>
      <c r="D772" s="511"/>
      <c r="E772" s="511"/>
      <c r="F772" s="511"/>
      <c r="G772" s="511"/>
      <c r="H772" s="512"/>
    </row>
    <row r="773" spans="1:8" ht="15" customHeight="1">
      <c r="A773" s="108">
        <v>7911</v>
      </c>
      <c r="B773" s="511" t="s">
        <v>1073</v>
      </c>
      <c r="C773" s="511"/>
      <c r="D773" s="511"/>
      <c r="E773" s="511"/>
      <c r="F773" s="511"/>
      <c r="G773" s="511"/>
      <c r="H773" s="512"/>
    </row>
    <row r="774" spans="1:8" ht="15" customHeight="1">
      <c r="A774" s="108">
        <v>7912</v>
      </c>
      <c r="B774" s="511" t="s">
        <v>1074</v>
      </c>
      <c r="C774" s="511"/>
      <c r="D774" s="511"/>
      <c r="E774" s="511"/>
      <c r="F774" s="511"/>
      <c r="G774" s="511"/>
      <c r="H774" s="512"/>
    </row>
    <row r="775" spans="1:8" ht="15" customHeight="1">
      <c r="A775" s="108">
        <v>7990</v>
      </c>
      <c r="B775" s="511" t="s">
        <v>1075</v>
      </c>
      <c r="C775" s="511"/>
      <c r="D775" s="511"/>
      <c r="E775" s="511"/>
      <c r="F775" s="511"/>
      <c r="G775" s="511"/>
      <c r="H775" s="512"/>
    </row>
    <row r="776" spans="1:8" ht="15" customHeight="1">
      <c r="A776" s="108">
        <v>8010</v>
      </c>
      <c r="B776" s="511" t="s">
        <v>1076</v>
      </c>
      <c r="C776" s="511"/>
      <c r="D776" s="511"/>
      <c r="E776" s="511"/>
      <c r="F776" s="511"/>
      <c r="G776" s="511"/>
      <c r="H776" s="512"/>
    </row>
    <row r="777" spans="1:8" ht="15" customHeight="1">
      <c r="A777" s="108">
        <v>8020</v>
      </c>
      <c r="B777" s="511" t="s">
        <v>1077</v>
      </c>
      <c r="C777" s="511"/>
      <c r="D777" s="511"/>
      <c r="E777" s="511"/>
      <c r="F777" s="511"/>
      <c r="G777" s="511"/>
      <c r="H777" s="512"/>
    </row>
    <row r="778" spans="1:8" ht="15" customHeight="1">
      <c r="A778" s="108">
        <v>8030</v>
      </c>
      <c r="B778" s="511" t="s">
        <v>1078</v>
      </c>
      <c r="C778" s="511"/>
      <c r="D778" s="511"/>
      <c r="E778" s="511"/>
      <c r="F778" s="511"/>
      <c r="G778" s="511"/>
      <c r="H778" s="512"/>
    </row>
    <row r="779" spans="1:8" ht="15" customHeight="1">
      <c r="A779" s="108">
        <v>8110</v>
      </c>
      <c r="B779" s="511" t="s">
        <v>1079</v>
      </c>
      <c r="C779" s="511"/>
      <c r="D779" s="511"/>
      <c r="E779" s="511"/>
      <c r="F779" s="511"/>
      <c r="G779" s="511"/>
      <c r="H779" s="512"/>
    </row>
    <row r="780" spans="1:8" ht="15" customHeight="1">
      <c r="A780" s="108">
        <v>8121</v>
      </c>
      <c r="B780" s="511" t="s">
        <v>1080</v>
      </c>
      <c r="C780" s="511"/>
      <c r="D780" s="511"/>
      <c r="E780" s="511"/>
      <c r="F780" s="511"/>
      <c r="G780" s="511"/>
      <c r="H780" s="512"/>
    </row>
    <row r="781" spans="1:8" ht="15" customHeight="1">
      <c r="A781" s="108">
        <v>8122</v>
      </c>
      <c r="B781" s="511" t="s">
        <v>1081</v>
      </c>
      <c r="C781" s="511"/>
      <c r="D781" s="511"/>
      <c r="E781" s="511"/>
      <c r="F781" s="511"/>
      <c r="G781" s="511"/>
      <c r="H781" s="512"/>
    </row>
    <row r="782" spans="1:8" ht="15" customHeight="1">
      <c r="A782" s="108">
        <v>8129</v>
      </c>
      <c r="B782" s="511" t="s">
        <v>1253</v>
      </c>
      <c r="C782" s="511"/>
      <c r="D782" s="511"/>
      <c r="E782" s="511"/>
      <c r="F782" s="511"/>
      <c r="G782" s="511"/>
      <c r="H782" s="512"/>
    </row>
    <row r="783" spans="1:8" ht="15" customHeight="1">
      <c r="A783" s="108">
        <v>8130</v>
      </c>
      <c r="B783" s="511" t="s">
        <v>1254</v>
      </c>
      <c r="C783" s="511"/>
      <c r="D783" s="511"/>
      <c r="E783" s="511"/>
      <c r="F783" s="511"/>
      <c r="G783" s="511"/>
      <c r="H783" s="512"/>
    </row>
    <row r="784" spans="1:8" ht="15" customHeight="1">
      <c r="A784" s="108">
        <v>8211</v>
      </c>
      <c r="B784" s="511" t="s">
        <v>231</v>
      </c>
      <c r="C784" s="511"/>
      <c r="D784" s="511"/>
      <c r="E784" s="511"/>
      <c r="F784" s="511"/>
      <c r="G784" s="511"/>
      <c r="H784" s="512"/>
    </row>
    <row r="785" spans="1:8" ht="15" customHeight="1">
      <c r="A785" s="108">
        <v>8219</v>
      </c>
      <c r="B785" s="511" t="s">
        <v>232</v>
      </c>
      <c r="C785" s="511"/>
      <c r="D785" s="511"/>
      <c r="E785" s="511"/>
      <c r="F785" s="511"/>
      <c r="G785" s="511"/>
      <c r="H785" s="512"/>
    </row>
    <row r="786" spans="1:8" ht="15" customHeight="1">
      <c r="A786" s="108">
        <v>8220</v>
      </c>
      <c r="B786" s="511" t="s">
        <v>62</v>
      </c>
      <c r="C786" s="511"/>
      <c r="D786" s="511"/>
      <c r="E786" s="511"/>
      <c r="F786" s="511"/>
      <c r="G786" s="511"/>
      <c r="H786" s="512"/>
    </row>
    <row r="787" spans="1:8" ht="15" customHeight="1">
      <c r="A787" s="108">
        <v>8230</v>
      </c>
      <c r="B787" s="511" t="s">
        <v>233</v>
      </c>
      <c r="C787" s="511"/>
      <c r="D787" s="511"/>
      <c r="E787" s="511"/>
      <c r="F787" s="511"/>
      <c r="G787" s="511"/>
      <c r="H787" s="512"/>
    </row>
    <row r="788" spans="1:8" ht="15" customHeight="1">
      <c r="A788" s="108">
        <v>8291</v>
      </c>
      <c r="B788" s="511" t="s">
        <v>3194</v>
      </c>
      <c r="C788" s="511"/>
      <c r="D788" s="511"/>
      <c r="E788" s="511"/>
      <c r="F788" s="511"/>
      <c r="G788" s="511"/>
      <c r="H788" s="512"/>
    </row>
    <row r="789" spans="1:8" ht="15" customHeight="1">
      <c r="A789" s="108">
        <v>8292</v>
      </c>
      <c r="B789" s="511" t="s">
        <v>61</v>
      </c>
      <c r="C789" s="511"/>
      <c r="D789" s="511"/>
      <c r="E789" s="511"/>
      <c r="F789" s="511"/>
      <c r="G789" s="511"/>
      <c r="H789" s="512"/>
    </row>
    <row r="790" spans="1:8" ht="15" customHeight="1">
      <c r="A790" s="108">
        <v>8299</v>
      </c>
      <c r="B790" s="511" t="s">
        <v>3195</v>
      </c>
      <c r="C790" s="511"/>
      <c r="D790" s="511"/>
      <c r="E790" s="511"/>
      <c r="F790" s="511"/>
      <c r="G790" s="511"/>
      <c r="H790" s="512"/>
    </row>
    <row r="791" spans="1:8" ht="15" customHeight="1">
      <c r="A791" s="108">
        <v>8411</v>
      </c>
      <c r="B791" s="511" t="s">
        <v>3196</v>
      </c>
      <c r="C791" s="511"/>
      <c r="D791" s="511"/>
      <c r="E791" s="511"/>
      <c r="F791" s="511"/>
      <c r="G791" s="511"/>
      <c r="H791" s="512"/>
    </row>
    <row r="792" spans="1:8" ht="24.95" customHeight="1">
      <c r="A792" s="108">
        <v>8412</v>
      </c>
      <c r="B792" s="511" t="s">
        <v>3197</v>
      </c>
      <c r="C792" s="511"/>
      <c r="D792" s="511"/>
      <c r="E792" s="511"/>
      <c r="F792" s="511"/>
      <c r="G792" s="511"/>
      <c r="H792" s="512"/>
    </row>
    <row r="793" spans="1:8" ht="15" customHeight="1">
      <c r="A793" s="108">
        <v>8413</v>
      </c>
      <c r="B793" s="511" t="s">
        <v>777</v>
      </c>
      <c r="C793" s="511"/>
      <c r="D793" s="511"/>
      <c r="E793" s="511"/>
      <c r="F793" s="511"/>
      <c r="G793" s="511"/>
      <c r="H793" s="512"/>
    </row>
    <row r="794" spans="1:8" ht="15" customHeight="1">
      <c r="A794" s="108">
        <v>8421</v>
      </c>
      <c r="B794" s="511" t="s">
        <v>1919</v>
      </c>
      <c r="C794" s="511"/>
      <c r="D794" s="511"/>
      <c r="E794" s="511"/>
      <c r="F794" s="511"/>
      <c r="G794" s="511"/>
      <c r="H794" s="512"/>
    </row>
    <row r="795" spans="1:8" ht="15" customHeight="1">
      <c r="A795" s="108">
        <v>8422</v>
      </c>
      <c r="B795" s="511" t="s">
        <v>1920</v>
      </c>
      <c r="C795" s="511"/>
      <c r="D795" s="511"/>
      <c r="E795" s="511"/>
      <c r="F795" s="511"/>
      <c r="G795" s="511"/>
      <c r="H795" s="512"/>
    </row>
    <row r="796" spans="1:8" ht="15" customHeight="1">
      <c r="A796" s="108">
        <v>8423</v>
      </c>
      <c r="B796" s="511" t="s">
        <v>1921</v>
      </c>
      <c r="C796" s="511"/>
      <c r="D796" s="511"/>
      <c r="E796" s="511"/>
      <c r="F796" s="511"/>
      <c r="G796" s="511"/>
      <c r="H796" s="512"/>
    </row>
    <row r="797" spans="1:8" ht="15" customHeight="1">
      <c r="A797" s="108">
        <v>8424</v>
      </c>
      <c r="B797" s="511" t="s">
        <v>778</v>
      </c>
      <c r="C797" s="511"/>
      <c r="D797" s="511"/>
      <c r="E797" s="511"/>
      <c r="F797" s="511"/>
      <c r="G797" s="511"/>
      <c r="H797" s="512"/>
    </row>
    <row r="798" spans="1:8" ht="15" customHeight="1">
      <c r="A798" s="108">
        <v>8425</v>
      </c>
      <c r="B798" s="511" t="s">
        <v>779</v>
      </c>
      <c r="C798" s="511"/>
      <c r="D798" s="511"/>
      <c r="E798" s="511"/>
      <c r="F798" s="511"/>
      <c r="G798" s="511"/>
      <c r="H798" s="512"/>
    </row>
    <row r="799" spans="1:8" ht="15" customHeight="1">
      <c r="A799" s="108">
        <v>8430</v>
      </c>
      <c r="B799" s="511" t="s">
        <v>780</v>
      </c>
      <c r="C799" s="511"/>
      <c r="D799" s="511"/>
      <c r="E799" s="511"/>
      <c r="F799" s="511"/>
      <c r="G799" s="511"/>
      <c r="H799" s="512"/>
    </row>
    <row r="800" spans="1:8" ht="15" customHeight="1">
      <c r="A800" s="108">
        <v>8510</v>
      </c>
      <c r="B800" s="511" t="s">
        <v>1922</v>
      </c>
      <c r="C800" s="511"/>
      <c r="D800" s="511"/>
      <c r="E800" s="511"/>
      <c r="F800" s="511"/>
      <c r="G800" s="511"/>
      <c r="H800" s="512"/>
    </row>
    <row r="801" spans="1:8" ht="15" customHeight="1">
      <c r="A801" s="108">
        <v>8520</v>
      </c>
      <c r="B801" s="511" t="s">
        <v>1923</v>
      </c>
      <c r="C801" s="511"/>
      <c r="D801" s="511"/>
      <c r="E801" s="511"/>
      <c r="F801" s="511"/>
      <c r="G801" s="511"/>
      <c r="H801" s="512"/>
    </row>
    <row r="802" spans="1:8" ht="15" customHeight="1">
      <c r="A802" s="108">
        <v>8531</v>
      </c>
      <c r="B802" s="511" t="s">
        <v>781</v>
      </c>
      <c r="C802" s="511"/>
      <c r="D802" s="511"/>
      <c r="E802" s="511"/>
      <c r="F802" s="511"/>
      <c r="G802" s="511"/>
      <c r="H802" s="512"/>
    </row>
    <row r="803" spans="1:8" ht="15" customHeight="1">
      <c r="A803" s="108">
        <v>8532</v>
      </c>
      <c r="B803" s="511" t="s">
        <v>782</v>
      </c>
      <c r="C803" s="511"/>
      <c r="D803" s="511"/>
      <c r="E803" s="511"/>
      <c r="F803" s="511"/>
      <c r="G803" s="511"/>
      <c r="H803" s="512"/>
    </row>
    <row r="804" spans="1:8" ht="15" customHeight="1">
      <c r="A804" s="108">
        <v>8541</v>
      </c>
      <c r="B804" s="511" t="s">
        <v>783</v>
      </c>
      <c r="C804" s="511"/>
      <c r="D804" s="511"/>
      <c r="E804" s="511"/>
      <c r="F804" s="511"/>
      <c r="G804" s="511"/>
      <c r="H804" s="512"/>
    </row>
    <row r="805" spans="1:8" ht="15" customHeight="1">
      <c r="A805" s="108">
        <v>8542</v>
      </c>
      <c r="B805" s="511" t="s">
        <v>784</v>
      </c>
      <c r="C805" s="511"/>
      <c r="D805" s="511"/>
      <c r="E805" s="511"/>
      <c r="F805" s="511"/>
      <c r="G805" s="511"/>
      <c r="H805" s="512"/>
    </row>
    <row r="806" spans="1:8" ht="15" customHeight="1">
      <c r="A806" s="108">
        <v>8551</v>
      </c>
      <c r="B806" s="511" t="s">
        <v>2000</v>
      </c>
      <c r="C806" s="511"/>
      <c r="D806" s="511"/>
      <c r="E806" s="511"/>
      <c r="F806" s="511"/>
      <c r="G806" s="511"/>
      <c r="H806" s="512"/>
    </row>
    <row r="807" spans="1:8" ht="15" customHeight="1">
      <c r="A807" s="108">
        <v>8552</v>
      </c>
      <c r="B807" s="511" t="s">
        <v>2001</v>
      </c>
      <c r="C807" s="511"/>
      <c r="D807" s="511"/>
      <c r="E807" s="511"/>
      <c r="F807" s="511"/>
      <c r="G807" s="511"/>
      <c r="H807" s="512"/>
    </row>
    <row r="808" spans="1:8" ht="15" customHeight="1">
      <c r="A808" s="108">
        <v>8553</v>
      </c>
      <c r="B808" s="511" t="s">
        <v>2002</v>
      </c>
      <c r="C808" s="511"/>
      <c r="D808" s="511"/>
      <c r="E808" s="511"/>
      <c r="F808" s="511"/>
      <c r="G808" s="511"/>
      <c r="H808" s="512"/>
    </row>
    <row r="809" spans="1:8" ht="15" customHeight="1">
      <c r="A809" s="108">
        <v>8559</v>
      </c>
      <c r="B809" s="511" t="s">
        <v>2003</v>
      </c>
      <c r="C809" s="511"/>
      <c r="D809" s="511"/>
      <c r="E809" s="511"/>
      <c r="F809" s="511"/>
      <c r="G809" s="511"/>
      <c r="H809" s="512"/>
    </row>
    <row r="810" spans="1:8" ht="15" customHeight="1">
      <c r="A810" s="108">
        <v>8560</v>
      </c>
      <c r="B810" s="511" t="s">
        <v>2004</v>
      </c>
      <c r="C810" s="511"/>
      <c r="D810" s="511"/>
      <c r="E810" s="511"/>
      <c r="F810" s="511"/>
      <c r="G810" s="511"/>
      <c r="H810" s="512"/>
    </row>
    <row r="811" spans="1:8" ht="15" customHeight="1">
      <c r="A811" s="108">
        <v>8610</v>
      </c>
      <c r="B811" s="511" t="s">
        <v>2005</v>
      </c>
      <c r="C811" s="511"/>
      <c r="D811" s="511"/>
      <c r="E811" s="511"/>
      <c r="F811" s="511"/>
      <c r="G811" s="511"/>
      <c r="H811" s="512"/>
    </row>
    <row r="812" spans="1:8" ht="15" customHeight="1">
      <c r="A812" s="108">
        <v>8621</v>
      </c>
      <c r="B812" s="511" t="s">
        <v>162</v>
      </c>
      <c r="C812" s="511"/>
      <c r="D812" s="511"/>
      <c r="E812" s="511"/>
      <c r="F812" s="511"/>
      <c r="G812" s="511"/>
      <c r="H812" s="512"/>
    </row>
    <row r="813" spans="1:8" ht="15" customHeight="1">
      <c r="A813" s="108">
        <v>8622</v>
      </c>
      <c r="B813" s="511" t="s">
        <v>3802</v>
      </c>
      <c r="C813" s="511"/>
      <c r="D813" s="511"/>
      <c r="E813" s="511"/>
      <c r="F813" s="511"/>
      <c r="G813" s="511"/>
      <c r="H813" s="512"/>
    </row>
    <row r="814" spans="1:8" ht="15" customHeight="1">
      <c r="A814" s="108">
        <v>8623</v>
      </c>
      <c r="B814" s="511" t="s">
        <v>811</v>
      </c>
      <c r="C814" s="511"/>
      <c r="D814" s="511"/>
      <c r="E814" s="511"/>
      <c r="F814" s="511"/>
      <c r="G814" s="511"/>
      <c r="H814" s="512"/>
    </row>
    <row r="815" spans="1:8" ht="15" customHeight="1">
      <c r="A815" s="108">
        <v>8690</v>
      </c>
      <c r="B815" s="511" t="s">
        <v>812</v>
      </c>
      <c r="C815" s="511"/>
      <c r="D815" s="511"/>
      <c r="E815" s="511"/>
      <c r="F815" s="511"/>
      <c r="G815" s="511"/>
      <c r="H815" s="512"/>
    </row>
    <row r="816" spans="1:8" ht="15" customHeight="1">
      <c r="A816" s="108">
        <v>8710</v>
      </c>
      <c r="B816" s="511" t="s">
        <v>813</v>
      </c>
      <c r="C816" s="511"/>
      <c r="D816" s="511"/>
      <c r="E816" s="511"/>
      <c r="F816" s="511"/>
      <c r="G816" s="511"/>
      <c r="H816" s="512"/>
    </row>
    <row r="817" spans="1:8" ht="24.95" customHeight="1">
      <c r="A817" s="108">
        <v>8720</v>
      </c>
      <c r="B817" s="511" t="s">
        <v>814</v>
      </c>
      <c r="C817" s="511"/>
      <c r="D817" s="511"/>
      <c r="E817" s="511"/>
      <c r="F817" s="511"/>
      <c r="G817" s="511"/>
      <c r="H817" s="512"/>
    </row>
    <row r="818" spans="1:8" ht="15" customHeight="1">
      <c r="A818" s="108">
        <v>8730</v>
      </c>
      <c r="B818" s="511" t="s">
        <v>815</v>
      </c>
      <c r="C818" s="511"/>
      <c r="D818" s="511"/>
      <c r="E818" s="511"/>
      <c r="F818" s="511"/>
      <c r="G818" s="511"/>
      <c r="H818" s="512"/>
    </row>
    <row r="819" spans="1:8" ht="15" customHeight="1">
      <c r="A819" s="108">
        <v>8790</v>
      </c>
      <c r="B819" s="511" t="s">
        <v>344</v>
      </c>
      <c r="C819" s="511"/>
      <c r="D819" s="511"/>
      <c r="E819" s="511"/>
      <c r="F819" s="511"/>
      <c r="G819" s="511"/>
      <c r="H819" s="512"/>
    </row>
    <row r="820" spans="1:8" ht="15" customHeight="1">
      <c r="A820" s="108">
        <v>8810</v>
      </c>
      <c r="B820" s="511" t="s">
        <v>1407</v>
      </c>
      <c r="C820" s="511"/>
      <c r="D820" s="511"/>
      <c r="E820" s="511"/>
      <c r="F820" s="511"/>
      <c r="G820" s="511"/>
      <c r="H820" s="512"/>
    </row>
    <row r="821" spans="1:8" ht="15" customHeight="1">
      <c r="A821" s="108">
        <v>8891</v>
      </c>
      <c r="B821" s="511" t="s">
        <v>3635</v>
      </c>
      <c r="C821" s="511"/>
      <c r="D821" s="511"/>
      <c r="E821" s="511"/>
      <c r="F821" s="511"/>
      <c r="G821" s="511"/>
      <c r="H821" s="512"/>
    </row>
    <row r="822" spans="1:8" ht="15" customHeight="1">
      <c r="A822" s="108">
        <v>8899</v>
      </c>
      <c r="B822" s="511" t="s">
        <v>1885</v>
      </c>
      <c r="C822" s="511"/>
      <c r="D822" s="511"/>
      <c r="E822" s="511"/>
      <c r="F822" s="511"/>
      <c r="G822" s="511"/>
      <c r="H822" s="512"/>
    </row>
    <row r="823" spans="1:8" ht="15" customHeight="1">
      <c r="A823" s="108">
        <v>9001</v>
      </c>
      <c r="B823" s="511" t="s">
        <v>1886</v>
      </c>
      <c r="C823" s="511"/>
      <c r="D823" s="511"/>
      <c r="E823" s="511"/>
      <c r="F823" s="511"/>
      <c r="G823" s="511"/>
      <c r="H823" s="512"/>
    </row>
    <row r="824" spans="1:8" ht="15" customHeight="1">
      <c r="A824" s="108">
        <v>9002</v>
      </c>
      <c r="B824" s="511" t="s">
        <v>1887</v>
      </c>
      <c r="C824" s="511"/>
      <c r="D824" s="511"/>
      <c r="E824" s="511"/>
      <c r="F824" s="511"/>
      <c r="G824" s="511"/>
      <c r="H824" s="512"/>
    </row>
    <row r="825" spans="1:8" ht="15" customHeight="1">
      <c r="A825" s="108">
        <v>9003</v>
      </c>
      <c r="B825" s="511" t="s">
        <v>1888</v>
      </c>
      <c r="C825" s="511"/>
      <c r="D825" s="511"/>
      <c r="E825" s="511"/>
      <c r="F825" s="511"/>
      <c r="G825" s="511"/>
      <c r="H825" s="512"/>
    </row>
    <row r="826" spans="1:8" ht="15" customHeight="1">
      <c r="A826" s="108">
        <v>9004</v>
      </c>
      <c r="B826" s="511" t="s">
        <v>1889</v>
      </c>
      <c r="C826" s="511"/>
      <c r="D826" s="511"/>
      <c r="E826" s="511"/>
      <c r="F826" s="511"/>
      <c r="G826" s="511"/>
      <c r="H826" s="512"/>
    </row>
    <row r="827" spans="1:8" ht="15" customHeight="1">
      <c r="A827" s="108">
        <v>9101</v>
      </c>
      <c r="B827" s="511" t="s">
        <v>1890</v>
      </c>
      <c r="C827" s="511"/>
      <c r="D827" s="511"/>
      <c r="E827" s="511"/>
      <c r="F827" s="511"/>
      <c r="G827" s="511"/>
      <c r="H827" s="512"/>
    </row>
    <row r="828" spans="1:8" ht="15" customHeight="1">
      <c r="A828" s="108">
        <v>9102</v>
      </c>
      <c r="B828" s="511" t="s">
        <v>1891</v>
      </c>
      <c r="C828" s="511"/>
      <c r="D828" s="511"/>
      <c r="E828" s="511"/>
      <c r="F828" s="511"/>
      <c r="G828" s="511"/>
      <c r="H828" s="512"/>
    </row>
    <row r="829" spans="1:8" ht="15" customHeight="1">
      <c r="A829" s="108">
        <v>9103</v>
      </c>
      <c r="B829" s="511" t="s">
        <v>1892</v>
      </c>
      <c r="C829" s="511"/>
      <c r="D829" s="511"/>
      <c r="E829" s="511"/>
      <c r="F829" s="511"/>
      <c r="G829" s="511"/>
      <c r="H829" s="512"/>
    </row>
    <row r="830" spans="1:8" ht="15" customHeight="1">
      <c r="A830" s="108">
        <v>9104</v>
      </c>
      <c r="B830" s="511" t="s">
        <v>1893</v>
      </c>
      <c r="C830" s="511"/>
      <c r="D830" s="511"/>
      <c r="E830" s="511"/>
      <c r="F830" s="511"/>
      <c r="G830" s="511"/>
      <c r="H830" s="512"/>
    </row>
    <row r="831" spans="1:8" ht="15" customHeight="1">
      <c r="A831" s="108">
        <v>9200</v>
      </c>
      <c r="B831" s="511" t="s">
        <v>1894</v>
      </c>
      <c r="C831" s="511"/>
      <c r="D831" s="511"/>
      <c r="E831" s="511"/>
      <c r="F831" s="511"/>
      <c r="G831" s="511"/>
      <c r="H831" s="512"/>
    </row>
    <row r="832" spans="1:8" ht="15" customHeight="1">
      <c r="A832" s="108">
        <v>9311</v>
      </c>
      <c r="B832" s="511" t="s">
        <v>1895</v>
      </c>
      <c r="C832" s="511"/>
      <c r="D832" s="511"/>
      <c r="E832" s="511"/>
      <c r="F832" s="511"/>
      <c r="G832" s="511"/>
      <c r="H832" s="512"/>
    </row>
    <row r="833" spans="1:8" ht="15" customHeight="1">
      <c r="A833" s="108">
        <v>9312</v>
      </c>
      <c r="B833" s="511" t="s">
        <v>1530</v>
      </c>
      <c r="C833" s="511"/>
      <c r="D833" s="511"/>
      <c r="E833" s="511"/>
      <c r="F833" s="511"/>
      <c r="G833" s="511"/>
      <c r="H833" s="512"/>
    </row>
    <row r="834" spans="1:8" ht="15" customHeight="1">
      <c r="A834" s="108">
        <v>9313</v>
      </c>
      <c r="B834" s="511" t="s">
        <v>1531</v>
      </c>
      <c r="C834" s="511"/>
      <c r="D834" s="511"/>
      <c r="E834" s="511"/>
      <c r="F834" s="511"/>
      <c r="G834" s="511"/>
      <c r="H834" s="512"/>
    </row>
    <row r="835" spans="1:8" ht="15" customHeight="1">
      <c r="A835" s="108">
        <v>9319</v>
      </c>
      <c r="B835" s="511" t="s">
        <v>1532</v>
      </c>
      <c r="C835" s="511"/>
      <c r="D835" s="511"/>
      <c r="E835" s="511"/>
      <c r="F835" s="511"/>
      <c r="G835" s="511"/>
      <c r="H835" s="512"/>
    </row>
    <row r="836" spans="1:8" ht="15" customHeight="1">
      <c r="A836" s="108">
        <v>9321</v>
      </c>
      <c r="B836" s="511" t="s">
        <v>1533</v>
      </c>
      <c r="C836" s="511"/>
      <c r="D836" s="511"/>
      <c r="E836" s="511"/>
      <c r="F836" s="511"/>
      <c r="G836" s="511"/>
      <c r="H836" s="512"/>
    </row>
    <row r="837" spans="1:8" ht="15" customHeight="1">
      <c r="A837" s="108">
        <v>9329</v>
      </c>
      <c r="B837" s="511" t="s">
        <v>1534</v>
      </c>
      <c r="C837" s="511"/>
      <c r="D837" s="511"/>
      <c r="E837" s="511"/>
      <c r="F837" s="511"/>
      <c r="G837" s="511"/>
      <c r="H837" s="512"/>
    </row>
    <row r="838" spans="1:8" ht="15" customHeight="1">
      <c r="A838" s="108">
        <v>9411</v>
      </c>
      <c r="B838" s="511" t="s">
        <v>1535</v>
      </c>
      <c r="C838" s="511"/>
      <c r="D838" s="511"/>
      <c r="E838" s="511"/>
      <c r="F838" s="511"/>
      <c r="G838" s="511"/>
      <c r="H838" s="512"/>
    </row>
    <row r="839" spans="1:8" ht="15" customHeight="1">
      <c r="A839" s="108">
        <v>9412</v>
      </c>
      <c r="B839" s="511" t="s">
        <v>1536</v>
      </c>
      <c r="C839" s="511"/>
      <c r="D839" s="511"/>
      <c r="E839" s="511"/>
      <c r="F839" s="511"/>
      <c r="G839" s="511"/>
      <c r="H839" s="512"/>
    </row>
    <row r="840" spans="1:8" ht="15" customHeight="1">
      <c r="A840" s="108">
        <v>9420</v>
      </c>
      <c r="B840" s="511" t="s">
        <v>1537</v>
      </c>
      <c r="C840" s="511"/>
      <c r="D840" s="511"/>
      <c r="E840" s="511"/>
      <c r="F840" s="511"/>
      <c r="G840" s="511"/>
      <c r="H840" s="512"/>
    </row>
    <row r="841" spans="1:8" ht="15" customHeight="1">
      <c r="A841" s="108">
        <v>9491</v>
      </c>
      <c r="B841" s="511" t="s">
        <v>1538</v>
      </c>
      <c r="C841" s="511"/>
      <c r="D841" s="511"/>
      <c r="E841" s="511"/>
      <c r="F841" s="511"/>
      <c r="G841" s="511"/>
      <c r="H841" s="512"/>
    </row>
    <row r="842" spans="1:8" ht="15" customHeight="1">
      <c r="A842" s="108">
        <v>9492</v>
      </c>
      <c r="B842" s="511" t="s">
        <v>1539</v>
      </c>
      <c r="C842" s="511"/>
      <c r="D842" s="511"/>
      <c r="E842" s="511"/>
      <c r="F842" s="511"/>
      <c r="G842" s="511"/>
      <c r="H842" s="512"/>
    </row>
    <row r="843" spans="1:8" ht="15" customHeight="1">
      <c r="A843" s="108">
        <v>9499</v>
      </c>
      <c r="B843" s="511" t="s">
        <v>1540</v>
      </c>
      <c r="C843" s="511"/>
      <c r="D843" s="511"/>
      <c r="E843" s="511"/>
      <c r="F843" s="511"/>
      <c r="G843" s="511"/>
      <c r="H843" s="512"/>
    </row>
    <row r="844" spans="1:8" ht="15" customHeight="1">
      <c r="A844" s="108">
        <v>9511</v>
      </c>
      <c r="B844" s="511" t="s">
        <v>2900</v>
      </c>
      <c r="C844" s="511"/>
      <c r="D844" s="511"/>
      <c r="E844" s="511"/>
      <c r="F844" s="511"/>
      <c r="G844" s="511"/>
      <c r="H844" s="512"/>
    </row>
    <row r="845" spans="1:8" ht="15" customHeight="1">
      <c r="A845" s="108">
        <v>9512</v>
      </c>
      <c r="B845" s="511" t="s">
        <v>2901</v>
      </c>
      <c r="C845" s="511"/>
      <c r="D845" s="511"/>
      <c r="E845" s="511"/>
      <c r="F845" s="511"/>
      <c r="G845" s="511"/>
      <c r="H845" s="512"/>
    </row>
    <row r="846" spans="1:8" ht="15" customHeight="1">
      <c r="A846" s="108">
        <v>9521</v>
      </c>
      <c r="B846" s="511" t="s">
        <v>2902</v>
      </c>
      <c r="C846" s="511"/>
      <c r="D846" s="511"/>
      <c r="E846" s="511"/>
      <c r="F846" s="511"/>
      <c r="G846" s="511"/>
      <c r="H846" s="512"/>
    </row>
    <row r="847" spans="1:8" ht="15" customHeight="1">
      <c r="A847" s="108">
        <v>9522</v>
      </c>
      <c r="B847" s="511" t="s">
        <v>2903</v>
      </c>
      <c r="C847" s="511"/>
      <c r="D847" s="511"/>
      <c r="E847" s="511"/>
      <c r="F847" s="511"/>
      <c r="G847" s="511"/>
      <c r="H847" s="512"/>
    </row>
    <row r="848" spans="1:8" ht="15" customHeight="1">
      <c r="A848" s="108">
        <v>9523</v>
      </c>
      <c r="B848" s="511" t="s">
        <v>2904</v>
      </c>
      <c r="C848" s="511"/>
      <c r="D848" s="511"/>
      <c r="E848" s="511"/>
      <c r="F848" s="511"/>
      <c r="G848" s="511"/>
      <c r="H848" s="512"/>
    </row>
    <row r="849" spans="1:8" ht="15" customHeight="1">
      <c r="A849" s="108">
        <v>9524</v>
      </c>
      <c r="B849" s="511" t="s">
        <v>2905</v>
      </c>
      <c r="C849" s="511"/>
      <c r="D849" s="511"/>
      <c r="E849" s="511"/>
      <c r="F849" s="511"/>
      <c r="G849" s="511"/>
      <c r="H849" s="512"/>
    </row>
    <row r="850" spans="1:8" ht="15" customHeight="1">
      <c r="A850" s="108">
        <v>9525</v>
      </c>
      <c r="B850" s="511" t="s">
        <v>50</v>
      </c>
      <c r="C850" s="511"/>
      <c r="D850" s="511"/>
      <c r="E850" s="511"/>
      <c r="F850" s="511"/>
      <c r="G850" s="511"/>
      <c r="H850" s="512"/>
    </row>
    <row r="851" spans="1:8" ht="15" customHeight="1">
      <c r="A851" s="108">
        <v>9529</v>
      </c>
      <c r="B851" s="511" t="s">
        <v>2906</v>
      </c>
      <c r="C851" s="511"/>
      <c r="D851" s="511"/>
      <c r="E851" s="511"/>
      <c r="F851" s="511"/>
      <c r="G851" s="511"/>
      <c r="H851" s="512"/>
    </row>
    <row r="852" spans="1:8" ht="15" customHeight="1">
      <c r="A852" s="108">
        <v>9601</v>
      </c>
      <c r="B852" s="511" t="s">
        <v>2364</v>
      </c>
      <c r="C852" s="511"/>
      <c r="D852" s="511"/>
      <c r="E852" s="511"/>
      <c r="F852" s="511"/>
      <c r="G852" s="511"/>
      <c r="H852" s="512"/>
    </row>
    <row r="853" spans="1:8" ht="15" customHeight="1">
      <c r="A853" s="108">
        <v>9602</v>
      </c>
      <c r="B853" s="511" t="s">
        <v>63</v>
      </c>
      <c r="C853" s="511"/>
      <c r="D853" s="511"/>
      <c r="E853" s="511"/>
      <c r="F853" s="511"/>
      <c r="G853" s="511"/>
      <c r="H853" s="512"/>
    </row>
    <row r="854" spans="1:8" ht="15" customHeight="1">
      <c r="A854" s="108">
        <v>9603</v>
      </c>
      <c r="B854" s="511" t="s">
        <v>3321</v>
      </c>
      <c r="C854" s="511"/>
      <c r="D854" s="511"/>
      <c r="E854" s="511"/>
      <c r="F854" s="511"/>
      <c r="G854" s="511"/>
      <c r="H854" s="512"/>
    </row>
    <row r="855" spans="1:8" ht="15" customHeight="1">
      <c r="A855" s="108">
        <v>9604</v>
      </c>
      <c r="B855" s="511" t="s">
        <v>937</v>
      </c>
      <c r="C855" s="511"/>
      <c r="D855" s="511"/>
      <c r="E855" s="511"/>
      <c r="F855" s="511"/>
      <c r="G855" s="511"/>
      <c r="H855" s="512"/>
    </row>
    <row r="856" spans="1:8" ht="15" customHeight="1">
      <c r="A856" s="108">
        <v>9609</v>
      </c>
      <c r="B856" s="511" t="s">
        <v>938</v>
      </c>
      <c r="C856" s="511"/>
      <c r="D856" s="511"/>
      <c r="E856" s="511"/>
      <c r="F856" s="511"/>
      <c r="G856" s="511"/>
      <c r="H856" s="512"/>
    </row>
    <row r="857" spans="1:8" ht="15" customHeight="1">
      <c r="A857" s="108">
        <v>9700</v>
      </c>
      <c r="B857" s="511" t="s">
        <v>1044</v>
      </c>
      <c r="C857" s="511"/>
      <c r="D857" s="511"/>
      <c r="E857" s="511"/>
      <c r="F857" s="511"/>
      <c r="G857" s="511"/>
      <c r="H857" s="512"/>
    </row>
    <row r="858" spans="1:8" ht="15" customHeight="1">
      <c r="A858" s="108">
        <v>9810</v>
      </c>
      <c r="B858" s="511" t="s">
        <v>939</v>
      </c>
      <c r="C858" s="511"/>
      <c r="D858" s="511"/>
      <c r="E858" s="511"/>
      <c r="F858" s="511"/>
      <c r="G858" s="511"/>
      <c r="H858" s="512"/>
    </row>
    <row r="859" spans="1:8" ht="15" customHeight="1">
      <c r="A859" s="108">
        <v>9820</v>
      </c>
      <c r="B859" s="511" t="s">
        <v>1045</v>
      </c>
      <c r="C859" s="511"/>
      <c r="D859" s="511"/>
      <c r="E859" s="511"/>
      <c r="F859" s="511"/>
      <c r="G859" s="511"/>
      <c r="H859" s="512"/>
    </row>
    <row r="860" spans="1:8" ht="15" customHeight="1">
      <c r="A860" s="109">
        <v>9900</v>
      </c>
      <c r="B860" s="518" t="s">
        <v>940</v>
      </c>
      <c r="C860" s="518"/>
      <c r="D860" s="518"/>
      <c r="E860" s="518"/>
      <c r="F860" s="518"/>
      <c r="G860" s="518"/>
      <c r="H860" s="519"/>
    </row>
    <row r="861" spans="1:8" ht="5.0999999999999996" customHeight="1"/>
    <row r="862" spans="1:8" hidden="1"/>
    <row r="863" spans="1:8" hidden="1"/>
    <row r="864" spans="1:8"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sheetData>
  <sheetProtection password="C79A" sheet="1" objects="1" scenarios="1"/>
  <mergeCells count="629">
    <mergeCell ref="B856:H856"/>
    <mergeCell ref="B857:H857"/>
    <mergeCell ref="B858:H858"/>
    <mergeCell ref="B851:H851"/>
    <mergeCell ref="A1:H1"/>
    <mergeCell ref="A193:B193"/>
    <mergeCell ref="C193:E193"/>
    <mergeCell ref="F193:H193"/>
    <mergeCell ref="B859:H859"/>
    <mergeCell ref="B831:H831"/>
    <mergeCell ref="B832:H832"/>
    <mergeCell ref="B833:H833"/>
    <mergeCell ref="B834:H834"/>
    <mergeCell ref="B827:H827"/>
    <mergeCell ref="B828:H828"/>
    <mergeCell ref="B829:H829"/>
    <mergeCell ref="B830:H830"/>
    <mergeCell ref="B823:H823"/>
    <mergeCell ref="B824:H824"/>
    <mergeCell ref="B825:H825"/>
    <mergeCell ref="B826:H826"/>
    <mergeCell ref="B819:H819"/>
    <mergeCell ref="B820:H820"/>
    <mergeCell ref="B821:H821"/>
    <mergeCell ref="B860:H860"/>
    <mergeCell ref="A244:B244"/>
    <mergeCell ref="C244:E244"/>
    <mergeCell ref="F244:H244"/>
    <mergeCell ref="B855:H855"/>
    <mergeCell ref="B852:H852"/>
    <mergeCell ref="B853:H853"/>
    <mergeCell ref="B854:H854"/>
    <mergeCell ref="B843:H843"/>
    <mergeCell ref="B844:H844"/>
    <mergeCell ref="B845:H845"/>
    <mergeCell ref="B846:H846"/>
    <mergeCell ref="B847:H847"/>
    <mergeCell ref="B848:H848"/>
    <mergeCell ref="B849:H849"/>
    <mergeCell ref="B850:H850"/>
    <mergeCell ref="B835:H835"/>
    <mergeCell ref="B836:H836"/>
    <mergeCell ref="B837:H837"/>
    <mergeCell ref="B838:H838"/>
    <mergeCell ref="B839:H839"/>
    <mergeCell ref="B840:H840"/>
    <mergeCell ref="B841:H841"/>
    <mergeCell ref="B842:H842"/>
    <mergeCell ref="B822:H822"/>
    <mergeCell ref="B815:H815"/>
    <mergeCell ref="B816:H816"/>
    <mergeCell ref="B817:H817"/>
    <mergeCell ref="B818:H818"/>
    <mergeCell ref="B811:H811"/>
    <mergeCell ref="B812:H812"/>
    <mergeCell ref="B813:H813"/>
    <mergeCell ref="B814:H814"/>
    <mergeCell ref="B807:H807"/>
    <mergeCell ref="B808:H808"/>
    <mergeCell ref="B809:H809"/>
    <mergeCell ref="B810:H810"/>
    <mergeCell ref="B803:H803"/>
    <mergeCell ref="B804:H804"/>
    <mergeCell ref="B805:H805"/>
    <mergeCell ref="B806:H806"/>
    <mergeCell ref="B799:H799"/>
    <mergeCell ref="B800:H800"/>
    <mergeCell ref="B801:H801"/>
    <mergeCell ref="B802:H802"/>
    <mergeCell ref="B795:H795"/>
    <mergeCell ref="B796:H796"/>
    <mergeCell ref="B797:H797"/>
    <mergeCell ref="B798:H798"/>
    <mergeCell ref="B791:H791"/>
    <mergeCell ref="B792:H792"/>
    <mergeCell ref="B793:H793"/>
    <mergeCell ref="B794:H794"/>
    <mergeCell ref="B787:H787"/>
    <mergeCell ref="B788:H788"/>
    <mergeCell ref="B789:H789"/>
    <mergeCell ref="B790:H790"/>
    <mergeCell ref="B783:H783"/>
    <mergeCell ref="B784:H784"/>
    <mergeCell ref="B785:H785"/>
    <mergeCell ref="B786:H786"/>
    <mergeCell ref="B779:H779"/>
    <mergeCell ref="B780:H780"/>
    <mergeCell ref="B781:H781"/>
    <mergeCell ref="B782:H782"/>
    <mergeCell ref="B775:H775"/>
    <mergeCell ref="B776:H776"/>
    <mergeCell ref="B777:H777"/>
    <mergeCell ref="B778:H778"/>
    <mergeCell ref="B771:H771"/>
    <mergeCell ref="B772:H772"/>
    <mergeCell ref="B773:H773"/>
    <mergeCell ref="B774:H774"/>
    <mergeCell ref="B767:H767"/>
    <mergeCell ref="B768:H768"/>
    <mergeCell ref="B769:H769"/>
    <mergeCell ref="B770:H770"/>
    <mergeCell ref="B763:H763"/>
    <mergeCell ref="B764:H764"/>
    <mergeCell ref="B765:H765"/>
    <mergeCell ref="B766:H766"/>
    <mergeCell ref="B759:H759"/>
    <mergeCell ref="B760:H760"/>
    <mergeCell ref="B761:H761"/>
    <mergeCell ref="B762:H762"/>
    <mergeCell ref="B755:H755"/>
    <mergeCell ref="B756:H756"/>
    <mergeCell ref="B757:H757"/>
    <mergeCell ref="B758:H758"/>
    <mergeCell ref="B751:H751"/>
    <mergeCell ref="B752:H752"/>
    <mergeCell ref="B753:H753"/>
    <mergeCell ref="B754:H754"/>
    <mergeCell ref="B747:H747"/>
    <mergeCell ref="B748:H748"/>
    <mergeCell ref="B749:H749"/>
    <mergeCell ref="B750:H750"/>
    <mergeCell ref="B743:H743"/>
    <mergeCell ref="B744:H744"/>
    <mergeCell ref="B745:H745"/>
    <mergeCell ref="B746:H746"/>
    <mergeCell ref="B739:H739"/>
    <mergeCell ref="B740:H740"/>
    <mergeCell ref="B741:H741"/>
    <mergeCell ref="B742:H742"/>
    <mergeCell ref="B735:H735"/>
    <mergeCell ref="B736:H736"/>
    <mergeCell ref="B737:H737"/>
    <mergeCell ref="B738:H738"/>
    <mergeCell ref="B731:H731"/>
    <mergeCell ref="B732:H732"/>
    <mergeCell ref="B733:H733"/>
    <mergeCell ref="B734:H734"/>
    <mergeCell ref="B727:H727"/>
    <mergeCell ref="B728:H728"/>
    <mergeCell ref="B729:H729"/>
    <mergeCell ref="B730:H730"/>
    <mergeCell ref="B723:H723"/>
    <mergeCell ref="B724:H724"/>
    <mergeCell ref="B725:H725"/>
    <mergeCell ref="B726:H726"/>
    <mergeCell ref="B719:H719"/>
    <mergeCell ref="B720:H720"/>
    <mergeCell ref="B721:H721"/>
    <mergeCell ref="B722:H722"/>
    <mergeCell ref="B715:H715"/>
    <mergeCell ref="B716:H716"/>
    <mergeCell ref="B717:H717"/>
    <mergeCell ref="B718:H718"/>
    <mergeCell ref="B711:H711"/>
    <mergeCell ref="B712:H712"/>
    <mergeCell ref="B713:H713"/>
    <mergeCell ref="B714:H714"/>
    <mergeCell ref="B707:H707"/>
    <mergeCell ref="B708:H708"/>
    <mergeCell ref="B709:H709"/>
    <mergeCell ref="B710:H710"/>
    <mergeCell ref="B703:H703"/>
    <mergeCell ref="B704:H704"/>
    <mergeCell ref="B705:H705"/>
    <mergeCell ref="B706:H706"/>
    <mergeCell ref="B699:H699"/>
    <mergeCell ref="B700:H700"/>
    <mergeCell ref="B701:H701"/>
    <mergeCell ref="B702:H702"/>
    <mergeCell ref="B695:H695"/>
    <mergeCell ref="B696:H696"/>
    <mergeCell ref="B697:H697"/>
    <mergeCell ref="B698:H698"/>
    <mergeCell ref="B691:H691"/>
    <mergeCell ref="B692:H692"/>
    <mergeCell ref="B693:H693"/>
    <mergeCell ref="B694:H694"/>
    <mergeCell ref="B687:H687"/>
    <mergeCell ref="B688:H688"/>
    <mergeCell ref="B689:H689"/>
    <mergeCell ref="B690:H690"/>
    <mergeCell ref="B683:H683"/>
    <mergeCell ref="B684:H684"/>
    <mergeCell ref="B685:H685"/>
    <mergeCell ref="B686:H686"/>
    <mergeCell ref="B679:H679"/>
    <mergeCell ref="B680:H680"/>
    <mergeCell ref="B681:H681"/>
    <mergeCell ref="B682:H682"/>
    <mergeCell ref="B675:H675"/>
    <mergeCell ref="B676:H676"/>
    <mergeCell ref="B677:H677"/>
    <mergeCell ref="B678:H678"/>
    <mergeCell ref="B671:H671"/>
    <mergeCell ref="B672:H672"/>
    <mergeCell ref="B673:H673"/>
    <mergeCell ref="B674:H674"/>
    <mergeCell ref="B667:H667"/>
    <mergeCell ref="B668:H668"/>
    <mergeCell ref="B669:H669"/>
    <mergeCell ref="B670:H670"/>
    <mergeCell ref="B663:H663"/>
    <mergeCell ref="B664:H664"/>
    <mergeCell ref="B665:H665"/>
    <mergeCell ref="B666:H666"/>
    <mergeCell ref="B659:H659"/>
    <mergeCell ref="B660:H660"/>
    <mergeCell ref="B661:H661"/>
    <mergeCell ref="B662:H662"/>
    <mergeCell ref="B655:H655"/>
    <mergeCell ref="B656:H656"/>
    <mergeCell ref="B657:H657"/>
    <mergeCell ref="B658:H658"/>
    <mergeCell ref="B651:H651"/>
    <mergeCell ref="B652:H652"/>
    <mergeCell ref="B653:H653"/>
    <mergeCell ref="B654:H654"/>
    <mergeCell ref="B647:H647"/>
    <mergeCell ref="B648:H648"/>
    <mergeCell ref="B649:H649"/>
    <mergeCell ref="B650:H650"/>
    <mergeCell ref="B643:H643"/>
    <mergeCell ref="B644:H644"/>
    <mergeCell ref="B645:H645"/>
    <mergeCell ref="B646:H646"/>
    <mergeCell ref="B639:H639"/>
    <mergeCell ref="B640:H640"/>
    <mergeCell ref="B641:H641"/>
    <mergeCell ref="B642:H642"/>
    <mergeCell ref="B635:H635"/>
    <mergeCell ref="B636:H636"/>
    <mergeCell ref="B637:H637"/>
    <mergeCell ref="B638:H638"/>
    <mergeCell ref="B631:H631"/>
    <mergeCell ref="B632:H632"/>
    <mergeCell ref="B633:H633"/>
    <mergeCell ref="B634:H634"/>
    <mergeCell ref="B627:H627"/>
    <mergeCell ref="B628:H628"/>
    <mergeCell ref="B629:H629"/>
    <mergeCell ref="B630:H630"/>
    <mergeCell ref="B623:H623"/>
    <mergeCell ref="B624:H624"/>
    <mergeCell ref="B625:H625"/>
    <mergeCell ref="B626:H626"/>
    <mergeCell ref="B619:H619"/>
    <mergeCell ref="B620:H620"/>
    <mergeCell ref="B621:H621"/>
    <mergeCell ref="B622:H622"/>
    <mergeCell ref="B615:H615"/>
    <mergeCell ref="B616:H616"/>
    <mergeCell ref="B617:H617"/>
    <mergeCell ref="B618:H618"/>
    <mergeCell ref="B611:H611"/>
    <mergeCell ref="B612:H612"/>
    <mergeCell ref="B613:H613"/>
    <mergeCell ref="B614:H614"/>
    <mergeCell ref="B607:H607"/>
    <mergeCell ref="B608:H608"/>
    <mergeCell ref="B609:H609"/>
    <mergeCell ref="B610:H610"/>
    <mergeCell ref="B603:H603"/>
    <mergeCell ref="B604:H604"/>
    <mergeCell ref="B605:H605"/>
    <mergeCell ref="B606:H606"/>
    <mergeCell ref="B599:H599"/>
    <mergeCell ref="B600:H600"/>
    <mergeCell ref="B601:H601"/>
    <mergeCell ref="B602:H602"/>
    <mergeCell ref="B595:H595"/>
    <mergeCell ref="B596:H596"/>
    <mergeCell ref="B597:H597"/>
    <mergeCell ref="B598:H598"/>
    <mergeCell ref="B591:H591"/>
    <mergeCell ref="B592:H592"/>
    <mergeCell ref="B593:H593"/>
    <mergeCell ref="B594:H594"/>
    <mergeCell ref="B587:H587"/>
    <mergeCell ref="B588:H588"/>
    <mergeCell ref="B589:H589"/>
    <mergeCell ref="B590:H590"/>
    <mergeCell ref="B583:H583"/>
    <mergeCell ref="B584:H584"/>
    <mergeCell ref="B585:H585"/>
    <mergeCell ref="B586:H586"/>
    <mergeCell ref="B579:H579"/>
    <mergeCell ref="B580:H580"/>
    <mergeCell ref="B581:H581"/>
    <mergeCell ref="B582:H582"/>
    <mergeCell ref="B575:H575"/>
    <mergeCell ref="B576:H576"/>
    <mergeCell ref="B577:H577"/>
    <mergeCell ref="B578:H578"/>
    <mergeCell ref="B571:H571"/>
    <mergeCell ref="B572:H572"/>
    <mergeCell ref="B573:H573"/>
    <mergeCell ref="B574:H574"/>
    <mergeCell ref="B567:H567"/>
    <mergeCell ref="B568:H568"/>
    <mergeCell ref="B569:H569"/>
    <mergeCell ref="B570:H570"/>
    <mergeCell ref="B563:H563"/>
    <mergeCell ref="B564:H564"/>
    <mergeCell ref="B565:H565"/>
    <mergeCell ref="B566:H566"/>
    <mergeCell ref="B559:H559"/>
    <mergeCell ref="B560:H560"/>
    <mergeCell ref="B561:H561"/>
    <mergeCell ref="B562:H562"/>
    <mergeCell ref="B555:H555"/>
    <mergeCell ref="B556:H556"/>
    <mergeCell ref="B557:H557"/>
    <mergeCell ref="B558:H558"/>
    <mergeCell ref="B551:H551"/>
    <mergeCell ref="B552:H552"/>
    <mergeCell ref="B553:H553"/>
    <mergeCell ref="B554:H554"/>
    <mergeCell ref="B547:H547"/>
    <mergeCell ref="B548:H548"/>
    <mergeCell ref="B549:H549"/>
    <mergeCell ref="B550:H550"/>
    <mergeCell ref="B543:H543"/>
    <mergeCell ref="B544:H544"/>
    <mergeCell ref="B545:H545"/>
    <mergeCell ref="B546:H546"/>
    <mergeCell ref="B539:H539"/>
    <mergeCell ref="B540:H540"/>
    <mergeCell ref="B541:H541"/>
    <mergeCell ref="B542:H542"/>
    <mergeCell ref="B535:H535"/>
    <mergeCell ref="B536:H536"/>
    <mergeCell ref="B537:H537"/>
    <mergeCell ref="B538:H538"/>
    <mergeCell ref="B531:H531"/>
    <mergeCell ref="B532:H532"/>
    <mergeCell ref="B533:H533"/>
    <mergeCell ref="B534:H534"/>
    <mergeCell ref="B527:H527"/>
    <mergeCell ref="B528:H528"/>
    <mergeCell ref="B529:H529"/>
    <mergeCell ref="B530:H530"/>
    <mergeCell ref="B523:H523"/>
    <mergeCell ref="B524:H524"/>
    <mergeCell ref="B525:H525"/>
    <mergeCell ref="B526:H526"/>
    <mergeCell ref="B519:H519"/>
    <mergeCell ref="B520:H520"/>
    <mergeCell ref="B521:H521"/>
    <mergeCell ref="B522:H522"/>
    <mergeCell ref="B515:H515"/>
    <mergeCell ref="B516:H516"/>
    <mergeCell ref="B517:H517"/>
    <mergeCell ref="B518:H518"/>
    <mergeCell ref="B511:H511"/>
    <mergeCell ref="B512:H512"/>
    <mergeCell ref="B513:H513"/>
    <mergeCell ref="B514:H514"/>
    <mergeCell ref="B507:H507"/>
    <mergeCell ref="B508:H508"/>
    <mergeCell ref="B509:H509"/>
    <mergeCell ref="B510:H510"/>
    <mergeCell ref="B503:H503"/>
    <mergeCell ref="B504:H504"/>
    <mergeCell ref="B505:H505"/>
    <mergeCell ref="B506:H506"/>
    <mergeCell ref="B499:H499"/>
    <mergeCell ref="B500:H500"/>
    <mergeCell ref="B501:H501"/>
    <mergeCell ref="B502:H502"/>
    <mergeCell ref="B495:H495"/>
    <mergeCell ref="B496:H496"/>
    <mergeCell ref="B497:H497"/>
    <mergeCell ref="B498:H498"/>
    <mergeCell ref="B491:H491"/>
    <mergeCell ref="B492:H492"/>
    <mergeCell ref="B493:H493"/>
    <mergeCell ref="B494:H494"/>
    <mergeCell ref="B487:H487"/>
    <mergeCell ref="B488:H488"/>
    <mergeCell ref="B489:H489"/>
    <mergeCell ref="B490:H490"/>
    <mergeCell ref="B483:H483"/>
    <mergeCell ref="B484:H484"/>
    <mergeCell ref="B485:H485"/>
    <mergeCell ref="B486:H486"/>
    <mergeCell ref="B479:H479"/>
    <mergeCell ref="B480:H480"/>
    <mergeCell ref="B481:H481"/>
    <mergeCell ref="B482:H482"/>
    <mergeCell ref="B475:H475"/>
    <mergeCell ref="B476:H476"/>
    <mergeCell ref="B477:H477"/>
    <mergeCell ref="B478:H478"/>
    <mergeCell ref="B471:H471"/>
    <mergeCell ref="B472:H472"/>
    <mergeCell ref="B473:H473"/>
    <mergeCell ref="B474:H474"/>
    <mergeCell ref="B467:H467"/>
    <mergeCell ref="B468:H468"/>
    <mergeCell ref="B469:H469"/>
    <mergeCell ref="B470:H470"/>
    <mergeCell ref="B463:H463"/>
    <mergeCell ref="B464:H464"/>
    <mergeCell ref="B465:H465"/>
    <mergeCell ref="B466:H466"/>
    <mergeCell ref="B459:H459"/>
    <mergeCell ref="B460:H460"/>
    <mergeCell ref="B461:H461"/>
    <mergeCell ref="B462:H462"/>
    <mergeCell ref="B455:H455"/>
    <mergeCell ref="B456:H456"/>
    <mergeCell ref="B457:H457"/>
    <mergeCell ref="B458:H458"/>
    <mergeCell ref="B451:H451"/>
    <mergeCell ref="B452:H452"/>
    <mergeCell ref="B453:H453"/>
    <mergeCell ref="B454:H454"/>
    <mergeCell ref="B447:H447"/>
    <mergeCell ref="B448:H448"/>
    <mergeCell ref="B449:H449"/>
    <mergeCell ref="B450:H450"/>
    <mergeCell ref="B443:H443"/>
    <mergeCell ref="B444:H444"/>
    <mergeCell ref="B445:H445"/>
    <mergeCell ref="B446:H446"/>
    <mergeCell ref="B439:H439"/>
    <mergeCell ref="B440:H440"/>
    <mergeCell ref="B441:H441"/>
    <mergeCell ref="B442:H442"/>
    <mergeCell ref="B435:H435"/>
    <mergeCell ref="B436:H436"/>
    <mergeCell ref="B437:H437"/>
    <mergeCell ref="B438:H438"/>
    <mergeCell ref="B431:H431"/>
    <mergeCell ref="B432:H432"/>
    <mergeCell ref="B433:H433"/>
    <mergeCell ref="B434:H434"/>
    <mergeCell ref="B427:H427"/>
    <mergeCell ref="B428:H428"/>
    <mergeCell ref="B429:H429"/>
    <mergeCell ref="B430:H430"/>
    <mergeCell ref="B423:H423"/>
    <mergeCell ref="B424:H424"/>
    <mergeCell ref="B425:H425"/>
    <mergeCell ref="B426:H426"/>
    <mergeCell ref="B419:H419"/>
    <mergeCell ref="B420:H420"/>
    <mergeCell ref="B421:H421"/>
    <mergeCell ref="B422:H422"/>
    <mergeCell ref="B415:H415"/>
    <mergeCell ref="B416:H416"/>
    <mergeCell ref="B417:H417"/>
    <mergeCell ref="B418:H418"/>
    <mergeCell ref="B411:H411"/>
    <mergeCell ref="B412:H412"/>
    <mergeCell ref="B413:H413"/>
    <mergeCell ref="B414:H414"/>
    <mergeCell ref="B407:H407"/>
    <mergeCell ref="B408:H408"/>
    <mergeCell ref="B409:H409"/>
    <mergeCell ref="B410:H410"/>
    <mergeCell ref="B403:H403"/>
    <mergeCell ref="B404:H404"/>
    <mergeCell ref="B405:H405"/>
    <mergeCell ref="B406:H406"/>
    <mergeCell ref="B399:H399"/>
    <mergeCell ref="B400:H400"/>
    <mergeCell ref="B401:H401"/>
    <mergeCell ref="B402:H402"/>
    <mergeCell ref="B395:H395"/>
    <mergeCell ref="B396:H396"/>
    <mergeCell ref="B397:H397"/>
    <mergeCell ref="B398:H398"/>
    <mergeCell ref="B391:H391"/>
    <mergeCell ref="B392:H392"/>
    <mergeCell ref="B393:H393"/>
    <mergeCell ref="B394:H394"/>
    <mergeCell ref="B387:H387"/>
    <mergeCell ref="B388:H388"/>
    <mergeCell ref="B389:H389"/>
    <mergeCell ref="B390:H390"/>
    <mergeCell ref="B383:H383"/>
    <mergeCell ref="B384:H384"/>
    <mergeCell ref="B385:H385"/>
    <mergeCell ref="B386:H386"/>
    <mergeCell ref="B379:H379"/>
    <mergeCell ref="B380:H380"/>
    <mergeCell ref="B381:H381"/>
    <mergeCell ref="B382:H382"/>
    <mergeCell ref="B375:H375"/>
    <mergeCell ref="B376:H376"/>
    <mergeCell ref="B377:H377"/>
    <mergeCell ref="B378:H378"/>
    <mergeCell ref="B371:H371"/>
    <mergeCell ref="B372:H372"/>
    <mergeCell ref="B373:H373"/>
    <mergeCell ref="B374:H374"/>
    <mergeCell ref="B367:H367"/>
    <mergeCell ref="B368:H368"/>
    <mergeCell ref="B369:H369"/>
    <mergeCell ref="B370:H370"/>
    <mergeCell ref="B363:H363"/>
    <mergeCell ref="B364:H364"/>
    <mergeCell ref="B365:H365"/>
    <mergeCell ref="B366:H366"/>
    <mergeCell ref="B359:H359"/>
    <mergeCell ref="B360:H360"/>
    <mergeCell ref="B361:H361"/>
    <mergeCell ref="B362:H362"/>
    <mergeCell ref="B355:H355"/>
    <mergeCell ref="B356:H356"/>
    <mergeCell ref="B357:H357"/>
    <mergeCell ref="B358:H358"/>
    <mergeCell ref="B351:H351"/>
    <mergeCell ref="B352:H352"/>
    <mergeCell ref="B353:H353"/>
    <mergeCell ref="B354:H354"/>
    <mergeCell ref="B347:H347"/>
    <mergeCell ref="B348:H348"/>
    <mergeCell ref="B349:H349"/>
    <mergeCell ref="B350:H350"/>
    <mergeCell ref="B343:H343"/>
    <mergeCell ref="B344:H344"/>
    <mergeCell ref="B345:H345"/>
    <mergeCell ref="B346:H346"/>
    <mergeCell ref="B339:H339"/>
    <mergeCell ref="B340:H340"/>
    <mergeCell ref="B341:H341"/>
    <mergeCell ref="B342:H342"/>
    <mergeCell ref="B335:H335"/>
    <mergeCell ref="B336:H336"/>
    <mergeCell ref="B337:H337"/>
    <mergeCell ref="B338:H338"/>
    <mergeCell ref="B331:H331"/>
    <mergeCell ref="B332:H332"/>
    <mergeCell ref="B333:H333"/>
    <mergeCell ref="B334:H334"/>
    <mergeCell ref="B327:H327"/>
    <mergeCell ref="B328:H328"/>
    <mergeCell ref="B329:H329"/>
    <mergeCell ref="B330:H330"/>
    <mergeCell ref="B323:H323"/>
    <mergeCell ref="B324:H324"/>
    <mergeCell ref="B325:H325"/>
    <mergeCell ref="B326:H326"/>
    <mergeCell ref="B319:H319"/>
    <mergeCell ref="B320:H320"/>
    <mergeCell ref="B321:H321"/>
    <mergeCell ref="B322:H322"/>
    <mergeCell ref="B315:H315"/>
    <mergeCell ref="B316:H316"/>
    <mergeCell ref="B317:H317"/>
    <mergeCell ref="B318:H318"/>
    <mergeCell ref="B311:H311"/>
    <mergeCell ref="B312:H312"/>
    <mergeCell ref="B313:H313"/>
    <mergeCell ref="B314:H314"/>
    <mergeCell ref="B307:H307"/>
    <mergeCell ref="B308:H308"/>
    <mergeCell ref="B309:H309"/>
    <mergeCell ref="B310:H310"/>
    <mergeCell ref="B303:H303"/>
    <mergeCell ref="B304:H304"/>
    <mergeCell ref="B305:H305"/>
    <mergeCell ref="B306:H306"/>
    <mergeCell ref="B299:H299"/>
    <mergeCell ref="B300:H300"/>
    <mergeCell ref="B301:H301"/>
    <mergeCell ref="B302:H302"/>
    <mergeCell ref="B295:H295"/>
    <mergeCell ref="B296:H296"/>
    <mergeCell ref="B297:H297"/>
    <mergeCell ref="B298:H298"/>
    <mergeCell ref="B291:H291"/>
    <mergeCell ref="B292:H292"/>
    <mergeCell ref="B293:H293"/>
    <mergeCell ref="B294:H294"/>
    <mergeCell ref="B287:H287"/>
    <mergeCell ref="B288:H288"/>
    <mergeCell ref="B289:H289"/>
    <mergeCell ref="B290:H290"/>
    <mergeCell ref="B283:H283"/>
    <mergeCell ref="B284:H284"/>
    <mergeCell ref="B285:H285"/>
    <mergeCell ref="B286:H286"/>
    <mergeCell ref="B279:H279"/>
    <mergeCell ref="B280:H280"/>
    <mergeCell ref="B281:H281"/>
    <mergeCell ref="B282:H282"/>
    <mergeCell ref="B275:H275"/>
    <mergeCell ref="B276:H276"/>
    <mergeCell ref="B277:H277"/>
    <mergeCell ref="B278:H278"/>
    <mergeCell ref="B271:H271"/>
    <mergeCell ref="B272:H272"/>
    <mergeCell ref="B273:H273"/>
    <mergeCell ref="B274:H274"/>
    <mergeCell ref="B267:H267"/>
    <mergeCell ref="B268:H268"/>
    <mergeCell ref="B269:H269"/>
    <mergeCell ref="B270:H270"/>
    <mergeCell ref="B263:H263"/>
    <mergeCell ref="B264:H264"/>
    <mergeCell ref="B265:H265"/>
    <mergeCell ref="B266:H266"/>
    <mergeCell ref="B259:H259"/>
    <mergeCell ref="B260:H260"/>
    <mergeCell ref="B261:H261"/>
    <mergeCell ref="B262:H262"/>
    <mergeCell ref="B194:H194"/>
    <mergeCell ref="A2:H2"/>
    <mergeCell ref="A4:H4"/>
    <mergeCell ref="A3:C3"/>
    <mergeCell ref="D3:F3"/>
    <mergeCell ref="G3:H3"/>
    <mergeCell ref="B257:H257"/>
    <mergeCell ref="B258:H258"/>
    <mergeCell ref="B251:H251"/>
    <mergeCell ref="B252:H252"/>
    <mergeCell ref="B253:H253"/>
    <mergeCell ref="B254:H254"/>
    <mergeCell ref="B245:H245"/>
    <mergeCell ref="B246:H246"/>
    <mergeCell ref="B255:H255"/>
    <mergeCell ref="B256:H256"/>
    <mergeCell ref="B247:H247"/>
    <mergeCell ref="B248:H248"/>
    <mergeCell ref="B249:H249"/>
    <mergeCell ref="B250:H250"/>
  </mergeCells>
  <phoneticPr fontId="11" type="noConversion"/>
  <hyperlinks>
    <hyperlink ref="A1:H1" location="RefStr!B6" tooltip="Povratak na Referentnu stranicu" display="&lt;–––– Povratak na naslovnu"/>
    <hyperlink ref="D3:F3" location="Sifre!A194" tooltip="Popis razdjela na radnom listu Šifre (dolje niže)" display="Oznake razdjela"/>
    <hyperlink ref="C193:E193" location="RefStr!A1" tooltip="Povratak na Referentnu stranicu" display="&lt;–––– Povratak na Referentnu stranicu"/>
    <hyperlink ref="F193:H193" location="Sifre!A1" tooltip="Povratak na početak radnog lista Sifre" display="&lt;–––– Povratak na vrh lista"/>
    <hyperlink ref="C244:E244" location="RefStr!A1" tooltip="Povratak na Referentnu stranicu" display="&lt;–––– Povratak na Referentnu stranicu"/>
    <hyperlink ref="F244:H244" location="Sifre!A1" tooltip="Povratak na početak radnog lista Sifre" display="&lt;–––– Povratak na vrh lista"/>
    <hyperlink ref="G3:H3" location="Sifre!A251" tooltip="Šifarnik djelatnosti na dnu lista Sifre" display="Šifre djelatnosti (NKD 2007)"/>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C35"/>
  <sheetViews>
    <sheetView showGridLines="0" showRowColHeaders="0" workbookViewId="0">
      <pane ySplit="2" topLeftCell="A31" activePane="bottomLeft" state="frozen"/>
      <selection activeCell="B34" sqref="B34:C34"/>
      <selection pane="bottomLeft" sqref="A1:C1"/>
    </sheetView>
  </sheetViews>
  <sheetFormatPr defaultColWidth="0" defaultRowHeight="12.75" zeroHeight="1"/>
  <cols>
    <col min="1" max="1" width="10.7109375" style="55" customWidth="1"/>
    <col min="2" max="3" width="45.7109375" style="55" customWidth="1"/>
    <col min="4" max="4" width="0.85546875" style="55" customWidth="1"/>
    <col min="5" max="16384" width="0" style="55" hidden="1"/>
  </cols>
  <sheetData>
    <row r="1" spans="1:3" ht="33" customHeight="1">
      <c r="A1" s="527" t="s">
        <v>167</v>
      </c>
      <c r="B1" s="527"/>
      <c r="C1" s="527"/>
    </row>
    <row r="2" spans="1:3" ht="18.75" customHeight="1">
      <c r="A2" s="121" t="s">
        <v>168</v>
      </c>
      <c r="B2" s="528" t="s">
        <v>169</v>
      </c>
      <c r="C2" s="528"/>
    </row>
    <row r="3" spans="1:3" ht="37.5" hidden="1" customHeight="1">
      <c r="A3" s="122" t="s">
        <v>455</v>
      </c>
      <c r="B3" s="529" t="s">
        <v>170</v>
      </c>
      <c r="C3" s="530"/>
    </row>
    <row r="4" spans="1:3" ht="48" hidden="1" customHeight="1">
      <c r="A4" s="122" t="s">
        <v>455</v>
      </c>
      <c r="B4" s="526" t="s">
        <v>3625</v>
      </c>
      <c r="C4" s="526"/>
    </row>
    <row r="5" spans="1:3" ht="59.25" hidden="1" customHeight="1">
      <c r="A5" s="122" t="s">
        <v>455</v>
      </c>
      <c r="B5" s="526" t="s">
        <v>1947</v>
      </c>
      <c r="C5" s="526"/>
    </row>
    <row r="6" spans="1:3" ht="48" hidden="1" customHeight="1">
      <c r="A6" s="122" t="s">
        <v>456</v>
      </c>
      <c r="B6" s="526" t="s">
        <v>1042</v>
      </c>
      <c r="C6" s="526"/>
    </row>
    <row r="7" spans="1:3" ht="41.25" hidden="1" customHeight="1">
      <c r="A7" s="122" t="s">
        <v>457</v>
      </c>
      <c r="B7" s="526" t="s">
        <v>2363</v>
      </c>
      <c r="C7" s="526"/>
    </row>
    <row r="8" spans="1:3" ht="59.25" hidden="1" customHeight="1">
      <c r="A8" s="122" t="s">
        <v>458</v>
      </c>
      <c r="B8" s="526" t="s">
        <v>1795</v>
      </c>
      <c r="C8" s="526"/>
    </row>
    <row r="9" spans="1:3" ht="61.5" hidden="1" customHeight="1">
      <c r="A9" s="122" t="s">
        <v>458</v>
      </c>
      <c r="B9" s="526" t="s">
        <v>1739</v>
      </c>
      <c r="C9" s="526"/>
    </row>
    <row r="10" spans="1:3" ht="43.5" hidden="1" customHeight="1">
      <c r="A10" s="122" t="s">
        <v>458</v>
      </c>
      <c r="B10" s="526" t="s">
        <v>1740</v>
      </c>
      <c r="C10" s="526"/>
    </row>
    <row r="11" spans="1:3" ht="27.75" hidden="1" customHeight="1">
      <c r="A11" s="122" t="s">
        <v>3320</v>
      </c>
      <c r="B11" s="526" t="s">
        <v>1354</v>
      </c>
      <c r="C11" s="526"/>
    </row>
    <row r="12" spans="1:3" ht="27.75" hidden="1" customHeight="1">
      <c r="A12" s="122" t="s">
        <v>3031</v>
      </c>
      <c r="B12" s="526" t="s">
        <v>3030</v>
      </c>
      <c r="C12" s="526"/>
    </row>
    <row r="13" spans="1:3" ht="45.75" hidden="1" customHeight="1">
      <c r="A13" s="122" t="s">
        <v>1367</v>
      </c>
      <c r="B13" s="526" t="s">
        <v>1345</v>
      </c>
      <c r="C13" s="526"/>
    </row>
    <row r="14" spans="1:3" ht="45.75" hidden="1" customHeight="1">
      <c r="A14" s="122" t="s">
        <v>1545</v>
      </c>
      <c r="B14" s="526" t="s">
        <v>726</v>
      </c>
      <c r="C14" s="526"/>
    </row>
    <row r="15" spans="1:3" ht="51" hidden="1" customHeight="1">
      <c r="A15" s="122" t="s">
        <v>3749</v>
      </c>
      <c r="B15" s="526" t="s">
        <v>3748</v>
      </c>
      <c r="C15" s="526"/>
    </row>
    <row r="16" spans="1:3" ht="27.75" hidden="1" customHeight="1">
      <c r="A16" s="122" t="s">
        <v>1741</v>
      </c>
      <c r="B16" s="526" t="s">
        <v>1742</v>
      </c>
      <c r="C16" s="526"/>
    </row>
    <row r="17" spans="1:3" ht="27.75" hidden="1" customHeight="1">
      <c r="A17" s="122" t="s">
        <v>450</v>
      </c>
      <c r="B17" s="526" t="s">
        <v>451</v>
      </c>
      <c r="C17" s="526"/>
    </row>
    <row r="18" spans="1:3" ht="45" hidden="1" customHeight="1">
      <c r="A18" s="122" t="s">
        <v>450</v>
      </c>
      <c r="B18" s="526" t="s">
        <v>2227</v>
      </c>
      <c r="C18" s="526"/>
    </row>
    <row r="19" spans="1:3" ht="45" hidden="1" customHeight="1">
      <c r="A19" s="122" t="s">
        <v>4262</v>
      </c>
      <c r="B19" s="526" t="s">
        <v>1697</v>
      </c>
      <c r="C19" s="526"/>
    </row>
    <row r="20" spans="1:3" ht="30" hidden="1" customHeight="1">
      <c r="A20" s="122" t="s">
        <v>163</v>
      </c>
      <c r="B20" s="526" t="s">
        <v>164</v>
      </c>
      <c r="C20" s="526"/>
    </row>
    <row r="21" spans="1:3" ht="30" hidden="1" customHeight="1">
      <c r="A21" s="122" t="s">
        <v>1298</v>
      </c>
      <c r="B21" s="526" t="s">
        <v>1297</v>
      </c>
      <c r="C21" s="526"/>
    </row>
    <row r="22" spans="1:3" ht="30" customHeight="1">
      <c r="A22" s="122" t="s">
        <v>1897</v>
      </c>
      <c r="B22" s="526" t="s">
        <v>1853</v>
      </c>
      <c r="C22" s="526"/>
    </row>
    <row r="23" spans="1:3" ht="30" customHeight="1">
      <c r="A23" s="122" t="s">
        <v>1548</v>
      </c>
      <c r="B23" s="526" t="s">
        <v>1786</v>
      </c>
      <c r="C23" s="526"/>
    </row>
    <row r="24" spans="1:3" ht="30" customHeight="1">
      <c r="A24" s="122" t="s">
        <v>903</v>
      </c>
      <c r="B24" s="526" t="s">
        <v>1785</v>
      </c>
      <c r="C24" s="526"/>
    </row>
    <row r="25" spans="1:3" ht="30" customHeight="1">
      <c r="A25" s="122" t="s">
        <v>1292</v>
      </c>
      <c r="B25" s="526" t="s">
        <v>1293</v>
      </c>
      <c r="C25" s="526"/>
    </row>
    <row r="26" spans="1:3" ht="70.5" customHeight="1">
      <c r="A26" s="122" t="s">
        <v>453</v>
      </c>
      <c r="B26" s="526" t="s">
        <v>3450</v>
      </c>
      <c r="C26" s="526"/>
    </row>
    <row r="27" spans="1:3" ht="48" customHeight="1">
      <c r="A27" s="122" t="s">
        <v>3356</v>
      </c>
      <c r="B27" s="526" t="s">
        <v>1134</v>
      </c>
      <c r="C27" s="526"/>
    </row>
    <row r="28" spans="1:3" ht="100.5" customHeight="1">
      <c r="A28" s="122" t="s">
        <v>2762</v>
      </c>
      <c r="B28" s="526" t="s">
        <v>698</v>
      </c>
      <c r="C28" s="526"/>
    </row>
    <row r="29" spans="1:3" ht="45" customHeight="1">
      <c r="A29" s="122" t="s">
        <v>3355</v>
      </c>
      <c r="B29" s="526" t="s">
        <v>3354</v>
      </c>
      <c r="C29" s="526"/>
    </row>
    <row r="30" spans="1:3" ht="45" customHeight="1">
      <c r="A30" s="122" t="s">
        <v>270</v>
      </c>
      <c r="B30" s="526" t="s">
        <v>269</v>
      </c>
      <c r="C30" s="526"/>
    </row>
    <row r="31" spans="1:3" ht="45" customHeight="1">
      <c r="A31" s="122" t="s">
        <v>13</v>
      </c>
      <c r="B31" s="526" t="s">
        <v>3671</v>
      </c>
      <c r="C31" s="526"/>
    </row>
    <row r="32" spans="1:3" ht="72" customHeight="1">
      <c r="A32" s="122" t="s">
        <v>133</v>
      </c>
      <c r="B32" s="526" t="s">
        <v>652</v>
      </c>
      <c r="C32" s="526"/>
    </row>
    <row r="33" spans="1:3" ht="79.5" customHeight="1">
      <c r="A33" s="122" t="s">
        <v>4186</v>
      </c>
      <c r="B33" s="526" t="s">
        <v>3672</v>
      </c>
      <c r="C33" s="526"/>
    </row>
    <row r="34" spans="1:3" ht="70.5" customHeight="1">
      <c r="A34" s="122" t="s">
        <v>346</v>
      </c>
      <c r="B34" s="526" t="s">
        <v>348</v>
      </c>
      <c r="C34" s="526"/>
    </row>
    <row r="35" spans="1:3" ht="5.0999999999999996" customHeight="1"/>
  </sheetData>
  <sheetProtection password="C79A" sheet="1" objects="1" scenarios="1"/>
  <mergeCells count="34">
    <mergeCell ref="B9:C9"/>
    <mergeCell ref="B24:C24"/>
    <mergeCell ref="B23:C23"/>
    <mergeCell ref="B15:C15"/>
    <mergeCell ref="B14:C14"/>
    <mergeCell ref="B17:C17"/>
    <mergeCell ref="B16:C16"/>
    <mergeCell ref="B12:C12"/>
    <mergeCell ref="B11:C11"/>
    <mergeCell ref="B10:C10"/>
    <mergeCell ref="B22:C22"/>
    <mergeCell ref="B18:C18"/>
    <mergeCell ref="A1:C1"/>
    <mergeCell ref="B2:C2"/>
    <mergeCell ref="B3:C3"/>
    <mergeCell ref="B8:C8"/>
    <mergeCell ref="B7:C7"/>
    <mergeCell ref="B6:C6"/>
    <mergeCell ref="B5:C5"/>
    <mergeCell ref="B4:C4"/>
    <mergeCell ref="B34:C34"/>
    <mergeCell ref="B13:C13"/>
    <mergeCell ref="B30:C30"/>
    <mergeCell ref="B27:C27"/>
    <mergeCell ref="B26:C26"/>
    <mergeCell ref="B25:C25"/>
    <mergeCell ref="B21:C21"/>
    <mergeCell ref="B19:C19"/>
    <mergeCell ref="B20:C20"/>
    <mergeCell ref="B33:C33"/>
    <mergeCell ref="B29:C29"/>
    <mergeCell ref="B28:C28"/>
    <mergeCell ref="B32:C32"/>
    <mergeCell ref="B31:C31"/>
  </mergeCells>
  <phoneticPr fontId="11" type="noConversion"/>
  <printOptions horizontalCentered="1"/>
  <pageMargins left="0.59027777777777779" right="0.59027777777777779" top="0.78749999999999998" bottom="0.98402777777777772" header="0.51180555555555551" footer="0.51180555555555551"/>
  <pageSetup paperSize="9" scale="87"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5"/>
  <sheetViews>
    <sheetView showGridLines="0" showRowColHeaders="0" workbookViewId="0">
      <pane ySplit="3" topLeftCell="A4" activePane="bottomLeft" state="frozen"/>
      <selection activeCell="A22" sqref="A22"/>
      <selection pane="bottomLeft"/>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115" t="s">
        <v>341</v>
      </c>
    </row>
    <row r="2" spans="2:2" ht="18">
      <c r="B2" s="204" t="s">
        <v>3351</v>
      </c>
    </row>
    <row r="3" spans="2:2">
      <c r="B3" s="313" t="str">
        <f xml:space="preserve"> "Ver. " &amp; MID(Skriveni!K37,1,1) &amp; "." &amp; MID(Skriveni!K37,2,1) &amp; "." &amp; MID(Skriveni!K37,3,1) &amp; "."</f>
        <v>Ver. 4.2.1.</v>
      </c>
    </row>
    <row r="4" spans="2:2" ht="33.75" customHeight="1">
      <c r="B4" s="351" t="s">
        <v>3435</v>
      </c>
    </row>
    <row r="5" spans="2:2" ht="97.5" customHeight="1" thickBot="1">
      <c r="B5" s="350" t="s">
        <v>810</v>
      </c>
    </row>
    <row r="6" spans="2:2" ht="97.5" customHeight="1">
      <c r="B6" s="314" t="s">
        <v>2373</v>
      </c>
    </row>
    <row r="7" spans="2:2" ht="66.75" customHeight="1">
      <c r="B7" s="314" t="s">
        <v>1296</v>
      </c>
    </row>
    <row r="8" spans="2:2" ht="87" customHeight="1">
      <c r="B8" s="314" t="s">
        <v>1286</v>
      </c>
    </row>
    <row r="9" spans="2:2" ht="21" customHeight="1">
      <c r="B9" s="314" t="s">
        <v>2374</v>
      </c>
    </row>
    <row r="10" spans="2:2" ht="99.75" customHeight="1">
      <c r="B10" s="315" t="s">
        <v>2375</v>
      </c>
    </row>
    <row r="11" spans="2:2" ht="80.25" customHeight="1">
      <c r="B11" s="314" t="s">
        <v>2389</v>
      </c>
    </row>
    <row r="12" spans="2:2" ht="56.25" customHeight="1">
      <c r="B12" s="314" t="s">
        <v>2390</v>
      </c>
    </row>
    <row r="13" spans="2:2" ht="73.5" customHeight="1">
      <c r="B13" s="316" t="s">
        <v>3581</v>
      </c>
    </row>
    <row r="14" spans="2:2" ht="42.75" customHeight="1">
      <c r="B14" s="314" t="s">
        <v>1558</v>
      </c>
    </row>
    <row r="15" spans="2:2" ht="66" customHeight="1">
      <c r="B15" s="316" t="s">
        <v>267</v>
      </c>
    </row>
    <row r="16" spans="2:2" ht="73.5" customHeight="1">
      <c r="B16" s="317" t="s">
        <v>1833</v>
      </c>
    </row>
    <row r="17" spans="2:2" ht="53.25" customHeight="1">
      <c r="B17" s="314" t="s">
        <v>785</v>
      </c>
    </row>
    <row r="18" spans="2:2" ht="53.25" customHeight="1">
      <c r="B18" s="316" t="s">
        <v>2077</v>
      </c>
    </row>
    <row r="19" spans="2:2" ht="53.25" customHeight="1">
      <c r="B19" s="316" t="s">
        <v>2813</v>
      </c>
    </row>
    <row r="20" spans="2:2" ht="43.5" customHeight="1">
      <c r="B20" s="316" t="s">
        <v>1579</v>
      </c>
    </row>
    <row r="21" spans="2:2" ht="74.25" customHeight="1">
      <c r="B21" s="317" t="s">
        <v>2953</v>
      </c>
    </row>
    <row r="22" spans="2:2" ht="102" customHeight="1">
      <c r="B22" s="314" t="s">
        <v>2763</v>
      </c>
    </row>
    <row r="23" spans="2:2" ht="109.5" customHeight="1">
      <c r="B23" s="318" t="s">
        <v>1743</v>
      </c>
    </row>
    <row r="24" spans="2:2" ht="34.5" customHeight="1">
      <c r="B24" s="325" t="s">
        <v>699</v>
      </c>
    </row>
    <row r="25" spans="2:2" ht="5.0999999999999996" customHeight="1"/>
    <row r="26" spans="2:2" hidden="1"/>
    <row r="27" spans="2:2" hidden="1"/>
    <row r="28" spans="2:2" hidden="1"/>
    <row r="29" spans="2:2" hidden="1"/>
    <row r="30" spans="2:2" hidden="1"/>
    <row r="31" spans="2:2" hidden="1"/>
    <row r="32" spans="2:2" hidden="1"/>
    <row r="33" hidden="1"/>
    <row r="34" hidden="1"/>
    <row r="35" hidden="1"/>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99"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W653"/>
  <sheetViews>
    <sheetView showGridLines="0" showRowColHeaders="0" workbookViewId="0">
      <pane ySplit="1" topLeftCell="A38" activePane="bottomLeft" state="frozen"/>
      <selection activeCell="A22" sqref="A22"/>
      <selection pane="bottomLeft" activeCell="K27" sqref="K27"/>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4" width="9.140625" style="1" hidden="1" customWidth="1"/>
    <col min="15" max="15" width="43.7109375" style="1" hidden="1" customWidth="1"/>
    <col min="16" max="16" width="39" style="1" hidden="1" customWidth="1"/>
    <col min="17" max="17" width="45" style="1" hidden="1" customWidth="1"/>
    <col min="18" max="18" width="20.7109375" style="1" hidden="1" customWidth="1"/>
    <col min="19" max="16384" width="9.140625" style="1" hidden="1"/>
  </cols>
  <sheetData>
    <row r="1" spans="1:19" s="39" customFormat="1" ht="19.5" customHeight="1">
      <c r="A1" s="403" t="s">
        <v>1178</v>
      </c>
      <c r="B1" s="404"/>
      <c r="C1" s="421" t="s">
        <v>1550</v>
      </c>
      <c r="D1" s="421"/>
      <c r="E1" s="421" t="s">
        <v>1551</v>
      </c>
      <c r="F1" s="421"/>
      <c r="G1" s="421" t="s">
        <v>1552</v>
      </c>
      <c r="H1" s="421"/>
      <c r="I1" s="421"/>
      <c r="J1" s="421" t="s">
        <v>1721</v>
      </c>
      <c r="K1" s="422"/>
    </row>
    <row r="2" spans="1:19" ht="32.1" customHeight="1">
      <c r="A2" s="40"/>
      <c r="B2" s="40"/>
      <c r="C2" s="40"/>
      <c r="D2" s="40"/>
      <c r="E2" s="40"/>
      <c r="F2" s="40"/>
      <c r="G2" s="40"/>
      <c r="H2" s="40"/>
      <c r="I2" s="40"/>
      <c r="J2" s="414" t="s">
        <v>2018</v>
      </c>
      <c r="K2" s="414"/>
    </row>
    <row r="3" spans="1:19" ht="5.0999999999999996" customHeight="1">
      <c r="B3" s="7"/>
      <c r="C3" s="7"/>
      <c r="D3" s="7"/>
      <c r="E3" s="7"/>
      <c r="F3" s="7"/>
      <c r="G3" s="7"/>
      <c r="H3" s="7"/>
      <c r="I3" s="7"/>
    </row>
    <row r="4" spans="1:19" ht="35.1" customHeight="1">
      <c r="A4" s="415" t="s">
        <v>2082</v>
      </c>
      <c r="B4" s="415"/>
      <c r="C4" s="415"/>
      <c r="D4" s="415"/>
      <c r="E4" s="415"/>
      <c r="F4" s="415"/>
      <c r="G4" s="415"/>
      <c r="H4" s="415"/>
      <c r="I4" s="415"/>
      <c r="J4" s="415"/>
      <c r="K4" s="415"/>
    </row>
    <row r="5" spans="1:19" ht="39.950000000000003" customHeight="1">
      <c r="A5" s="418" t="str">
        <f>IF(AND(K10&lt;&gt;"",K12&lt;&gt;""), "za razdoblje: " &amp; TEXT(K10, "d. mmmm yyyy.") &amp; "   –   " &amp; TEXT(K12, "d. mmmm yyyy."),"za razdoblje od ________________ do ______________")</f>
        <v>za razdoblje: 1. siječanj 2016.   –   30. lipanj 2016.</v>
      </c>
      <c r="B5" s="418"/>
      <c r="C5" s="418"/>
      <c r="D5" s="418"/>
      <c r="E5" s="418"/>
      <c r="F5" s="418"/>
      <c r="G5" s="418"/>
      <c r="H5" s="418"/>
      <c r="I5" s="418"/>
      <c r="J5" s="418"/>
      <c r="K5" s="418"/>
    </row>
    <row r="6" spans="1:19" ht="15" customHeight="1">
      <c r="A6" s="48" t="s">
        <v>205</v>
      </c>
      <c r="B6" s="76">
        <v>30200</v>
      </c>
      <c r="C6" s="30"/>
      <c r="D6" s="416" t="s">
        <v>209</v>
      </c>
      <c r="E6" s="417"/>
      <c r="F6" s="33" t="s">
        <v>672</v>
      </c>
      <c r="G6" s="30"/>
      <c r="H6" s="30"/>
      <c r="I6" s="30"/>
      <c r="J6" s="423">
        <f>SUM(Skriveni!G2:G1577)</f>
        <v>167774257.06100002</v>
      </c>
      <c r="K6" s="423"/>
    </row>
    <row r="7" spans="1:19" ht="3" customHeight="1">
      <c r="A7" s="30"/>
      <c r="B7" s="30"/>
      <c r="C7" s="30"/>
      <c r="D7" s="30"/>
      <c r="E7" s="30"/>
      <c r="F7" s="30"/>
      <c r="G7" s="30"/>
      <c r="H7" s="30"/>
      <c r="I7" s="30"/>
      <c r="J7" s="30"/>
      <c r="K7" s="30"/>
    </row>
    <row r="8" spans="1:19" ht="15" customHeight="1">
      <c r="A8" s="48" t="s">
        <v>206</v>
      </c>
      <c r="B8" s="354" t="s">
        <v>4269</v>
      </c>
      <c r="C8" s="30"/>
      <c r="D8" s="31"/>
      <c r="E8" s="34"/>
      <c r="F8" s="30"/>
      <c r="G8" s="30"/>
      <c r="H8" s="30"/>
      <c r="I8" s="30"/>
      <c r="J8" s="424" t="s">
        <v>213</v>
      </c>
      <c r="K8" s="424"/>
      <c r="P8" s="106">
        <v>1</v>
      </c>
      <c r="Q8" s="106" t="s">
        <v>1512</v>
      </c>
      <c r="R8" s="1">
        <v>11</v>
      </c>
      <c r="S8" s="1" t="s">
        <v>2654</v>
      </c>
    </row>
    <row r="9" spans="1:19" ht="3" customHeight="1">
      <c r="A9" s="30"/>
      <c r="B9" s="30"/>
      <c r="C9" s="30"/>
      <c r="D9" s="30"/>
      <c r="E9" s="30"/>
      <c r="F9" s="30"/>
      <c r="G9" s="30"/>
      <c r="H9" s="30"/>
      <c r="I9" s="30"/>
      <c r="J9" s="30"/>
      <c r="K9" s="30"/>
      <c r="P9" s="106">
        <v>2</v>
      </c>
      <c r="Q9" s="106" t="s">
        <v>1513</v>
      </c>
      <c r="R9" s="1">
        <v>12</v>
      </c>
      <c r="S9" s="1" t="s">
        <v>2655</v>
      </c>
    </row>
    <row r="10" spans="1:19" ht="15" customHeight="1">
      <c r="A10" s="48" t="s">
        <v>207</v>
      </c>
      <c r="B10" s="393" t="s">
        <v>4270</v>
      </c>
      <c r="C10" s="394"/>
      <c r="D10" s="394"/>
      <c r="E10" s="394"/>
      <c r="F10" s="394"/>
      <c r="G10" s="394"/>
      <c r="H10" s="394"/>
      <c r="I10" s="395"/>
      <c r="J10" s="48" t="s">
        <v>1810</v>
      </c>
      <c r="K10" s="196">
        <v>42370</v>
      </c>
      <c r="P10" s="106">
        <v>3</v>
      </c>
      <c r="Q10" s="106" t="s">
        <v>1514</v>
      </c>
      <c r="R10" s="1">
        <v>13</v>
      </c>
      <c r="S10" s="1" t="s">
        <v>4170</v>
      </c>
    </row>
    <row r="11" spans="1:19" ht="3" customHeight="1">
      <c r="A11" s="30"/>
      <c r="B11" s="30"/>
      <c r="C11" s="30"/>
      <c r="D11" s="30"/>
      <c r="E11" s="30"/>
      <c r="F11" s="30"/>
      <c r="G11" s="30"/>
      <c r="H11" s="30"/>
      <c r="I11" s="30"/>
      <c r="J11" s="30"/>
      <c r="K11" s="30"/>
      <c r="P11" s="106">
        <v>4</v>
      </c>
      <c r="Q11" s="106" t="s">
        <v>1515</v>
      </c>
      <c r="R11" s="1">
        <v>21</v>
      </c>
      <c r="S11" s="1" t="s">
        <v>2817</v>
      </c>
    </row>
    <row r="12" spans="1:19" ht="15" customHeight="1">
      <c r="A12" s="48" t="s">
        <v>720</v>
      </c>
      <c r="B12" s="77">
        <v>21222</v>
      </c>
      <c r="C12" s="398" t="s">
        <v>2443</v>
      </c>
      <c r="D12" s="399"/>
      <c r="E12" s="399"/>
      <c r="F12" s="399"/>
      <c r="G12" s="400"/>
      <c r="H12" s="30"/>
      <c r="I12" s="30"/>
      <c r="J12" s="48" t="s">
        <v>1811</v>
      </c>
      <c r="K12" s="196">
        <v>42551</v>
      </c>
      <c r="P12" s="106">
        <v>5</v>
      </c>
      <c r="Q12" s="106" t="s">
        <v>1160</v>
      </c>
      <c r="R12" s="1">
        <v>22</v>
      </c>
      <c r="S12" s="1" t="s">
        <v>2818</v>
      </c>
    </row>
    <row r="13" spans="1:19" ht="3" customHeight="1">
      <c r="A13" s="30"/>
      <c r="B13" s="30"/>
      <c r="C13" s="30"/>
      <c r="D13" s="30"/>
      <c r="E13" s="30"/>
      <c r="F13" s="30"/>
      <c r="G13" s="30"/>
      <c r="H13" s="30"/>
      <c r="I13" s="30"/>
      <c r="J13" s="30"/>
      <c r="K13" s="30"/>
      <c r="P13" s="106">
        <v>6</v>
      </c>
      <c r="Q13" s="106" t="s">
        <v>1161</v>
      </c>
      <c r="R13" s="1">
        <v>23</v>
      </c>
      <c r="S13" s="1" t="s">
        <v>2819</v>
      </c>
    </row>
    <row r="14" spans="1:19" ht="15" customHeight="1">
      <c r="A14" s="48" t="s">
        <v>208</v>
      </c>
      <c r="B14" s="382" t="s">
        <v>4271</v>
      </c>
      <c r="C14" s="383"/>
      <c r="D14" s="383"/>
      <c r="E14" s="383"/>
      <c r="F14" s="383"/>
      <c r="G14" s="384"/>
      <c r="H14" s="30"/>
      <c r="I14" s="30"/>
      <c r="J14" s="48" t="s">
        <v>2465</v>
      </c>
      <c r="K14" s="355" t="s">
        <v>4272</v>
      </c>
      <c r="P14" s="106">
        <v>7</v>
      </c>
      <c r="Q14" s="106" t="s">
        <v>1162</v>
      </c>
      <c r="R14" s="1">
        <v>31</v>
      </c>
      <c r="S14" s="1" t="s">
        <v>2651</v>
      </c>
    </row>
    <row r="15" spans="1:19" ht="3" customHeight="1">
      <c r="A15" s="30"/>
      <c r="B15" s="30"/>
      <c r="C15" s="30"/>
      <c r="D15" s="30"/>
      <c r="E15" s="30"/>
      <c r="F15" s="30"/>
      <c r="G15" s="30"/>
      <c r="H15" s="30"/>
      <c r="I15" s="30"/>
      <c r="J15" s="30"/>
      <c r="K15" s="30"/>
      <c r="P15" s="106">
        <v>8</v>
      </c>
      <c r="Q15" s="106" t="s">
        <v>1163</v>
      </c>
      <c r="R15" s="1">
        <v>41</v>
      </c>
      <c r="S15" s="1" t="s">
        <v>2652</v>
      </c>
    </row>
    <row r="16" spans="1:19" ht="15" customHeight="1">
      <c r="A16" s="48" t="s">
        <v>211</v>
      </c>
      <c r="B16" s="32">
        <v>23</v>
      </c>
      <c r="C16" s="396" t="str">
        <f>IF(B16&gt;0,LOOKUP(B16,R8:R16,S8:S16),"Razina nije upisana")</f>
        <v>konsolidirani proračun jedinice lokalne i područne (regionalne) samouprave</v>
      </c>
      <c r="D16" s="397"/>
      <c r="E16" s="397"/>
      <c r="F16" s="397"/>
      <c r="G16" s="397"/>
      <c r="H16" s="397"/>
      <c r="I16" s="397"/>
      <c r="J16" s="397"/>
      <c r="K16" s="397"/>
      <c r="P16" s="106">
        <v>9</v>
      </c>
      <c r="Q16" s="106" t="s">
        <v>1164</v>
      </c>
      <c r="R16" s="1">
        <v>42</v>
      </c>
      <c r="S16" s="1" t="s">
        <v>4169</v>
      </c>
    </row>
    <row r="17" spans="1:17" ht="3" customHeight="1">
      <c r="A17" s="31"/>
      <c r="B17" s="30"/>
      <c r="C17" s="30"/>
      <c r="D17" s="30"/>
      <c r="E17" s="30"/>
      <c r="F17" s="30"/>
      <c r="G17" s="30"/>
      <c r="H17" s="30"/>
      <c r="I17" s="30"/>
      <c r="J17" s="30"/>
      <c r="K17" s="30"/>
      <c r="P17" s="106">
        <v>10</v>
      </c>
      <c r="Q17" s="106" t="s">
        <v>1165</v>
      </c>
    </row>
    <row r="18" spans="1:17" ht="15" customHeight="1">
      <c r="A18" s="48" t="s">
        <v>210</v>
      </c>
      <c r="B18" s="78">
        <v>8411</v>
      </c>
      <c r="C18" s="396" t="str">
        <f xml:space="preserve"> IF(B18&gt;0,LOOKUP(B18,Sifre!A246:A860,Sifre!B246:B860),"Djelatnost nije upisana")</f>
        <v>Opće djelatnosti javne uprave</v>
      </c>
      <c r="D18" s="397"/>
      <c r="E18" s="397"/>
      <c r="F18" s="397"/>
      <c r="G18" s="397"/>
      <c r="H18" s="397"/>
      <c r="I18" s="397"/>
      <c r="J18" s="397"/>
      <c r="K18" s="397"/>
      <c r="P18" s="106">
        <v>11</v>
      </c>
      <c r="Q18" s="106" t="s">
        <v>1166</v>
      </c>
    </row>
    <row r="19" spans="1:17" ht="3" customHeight="1">
      <c r="A19" s="31"/>
      <c r="B19" s="30"/>
      <c r="C19" s="30"/>
      <c r="D19" s="30"/>
      <c r="E19" s="30"/>
      <c r="F19" s="30"/>
      <c r="G19" s="30"/>
      <c r="H19" s="30"/>
      <c r="I19" s="30"/>
      <c r="J19" s="30"/>
      <c r="K19" s="30"/>
      <c r="P19" s="106">
        <v>12</v>
      </c>
      <c r="Q19" s="106" t="s">
        <v>1167</v>
      </c>
    </row>
    <row r="20" spans="1:17" ht="15" customHeight="1">
      <c r="A20" s="48" t="s">
        <v>212</v>
      </c>
      <c r="B20" s="79">
        <v>0</v>
      </c>
      <c r="C20" s="396" t="str">
        <f>IF(B20&lt;&gt;"","Razdjel: " &amp; LOOKUP(B20,R53:R100,S53:S100),"Razdjel nije upisan")</f>
        <v>Razdjel: NEMA RAZDJELA</v>
      </c>
      <c r="D20" s="397"/>
      <c r="E20" s="397"/>
      <c r="F20" s="397"/>
      <c r="G20" s="397"/>
      <c r="H20" s="397"/>
      <c r="I20" s="397"/>
      <c r="J20" s="397"/>
      <c r="K20" s="397"/>
      <c r="P20" s="106">
        <v>13</v>
      </c>
      <c r="Q20" s="106" t="s">
        <v>1168</v>
      </c>
    </row>
    <row r="21" spans="1:17" ht="3" customHeight="1">
      <c r="A21" s="31"/>
      <c r="B21" s="30"/>
      <c r="C21" s="30"/>
      <c r="D21" s="30"/>
      <c r="E21" s="30"/>
      <c r="F21" s="30"/>
      <c r="G21" s="30"/>
      <c r="H21" s="30"/>
      <c r="I21" s="30"/>
      <c r="J21" s="30"/>
      <c r="K21" s="30"/>
      <c r="P21" s="106">
        <v>14</v>
      </c>
      <c r="Q21" s="106" t="s">
        <v>1169</v>
      </c>
    </row>
    <row r="22" spans="1:17" ht="15" customHeight="1">
      <c r="A22" s="123" t="s">
        <v>2083</v>
      </c>
      <c r="B22" s="80">
        <v>258</v>
      </c>
      <c r="C22" s="396" t="str">
        <f>IF(B22&gt;0, "Županija: " &amp; LOOKUP(N22,P8:P28,Q8:Q28) &amp; ", grad/općina: " &amp; LOOKUP(B22,N53:N609,O53:O609),"šifra grada/općine nije upisana")</f>
        <v>Županija: SPLITSKO-DALMATINSKA, grad/općina: MARINA</v>
      </c>
      <c r="D22" s="397"/>
      <c r="E22" s="397"/>
      <c r="F22" s="397"/>
      <c r="G22" s="397"/>
      <c r="H22" s="397"/>
      <c r="I22" s="397"/>
      <c r="J22" s="397"/>
      <c r="K22" s="397"/>
      <c r="N22" s="1">
        <f>LOOKUP(B22,N53:N609,P53:P609)</f>
        <v>17</v>
      </c>
      <c r="P22" s="106">
        <v>15</v>
      </c>
      <c r="Q22" s="106" t="s">
        <v>1170</v>
      </c>
    </row>
    <row r="23" spans="1:17" ht="3" customHeight="1">
      <c r="A23" s="31"/>
      <c r="B23" s="30"/>
      <c r="C23" s="30"/>
      <c r="D23" s="30"/>
      <c r="E23" s="30"/>
      <c r="F23" s="30"/>
      <c r="G23" s="30"/>
      <c r="H23" s="30"/>
      <c r="I23" s="30"/>
      <c r="J23" s="30"/>
      <c r="K23" s="30"/>
      <c r="P23" s="106">
        <v>16</v>
      </c>
      <c r="Q23" s="106" t="s">
        <v>1171</v>
      </c>
    </row>
    <row r="24" spans="1:17" ht="9.9499999999999993" customHeight="1">
      <c r="A24" s="31"/>
      <c r="B24" s="227" t="s">
        <v>2092</v>
      </c>
      <c r="C24" s="30"/>
      <c r="D24" s="411" t="s">
        <v>536</v>
      </c>
      <c r="E24" s="412"/>
      <c r="F24" s="412"/>
      <c r="G24" s="30"/>
      <c r="H24" s="30"/>
      <c r="I24" s="30"/>
      <c r="J24" s="30"/>
      <c r="K24" s="30"/>
      <c r="P24" s="106">
        <v>17</v>
      </c>
      <c r="Q24" s="106" t="s">
        <v>1172</v>
      </c>
    </row>
    <row r="25" spans="1:17" ht="15" customHeight="1">
      <c r="A25" s="374" t="s">
        <v>2201</v>
      </c>
      <c r="B25" s="100" t="str">
        <f>IF(SUM(Skriveni!C2:F642)=0,"NE", "DA")</f>
        <v>DA</v>
      </c>
      <c r="C25" s="385" t="s">
        <v>718</v>
      </c>
      <c r="D25" s="413"/>
      <c r="E25" s="226" t="str">
        <f>IF(AND(B25="DA",Kont!F25&gt;0),Kont!F25,"Nema")</f>
        <v>Nema</v>
      </c>
      <c r="F25" s="30"/>
      <c r="G25" s="48" t="s">
        <v>2196</v>
      </c>
      <c r="H25" s="405" t="s">
        <v>4273</v>
      </c>
      <c r="I25" s="410"/>
      <c r="J25" s="410"/>
      <c r="K25" s="406"/>
      <c r="P25" s="106">
        <v>18</v>
      </c>
      <c r="Q25" s="106" t="s">
        <v>1173</v>
      </c>
    </row>
    <row r="26" spans="1:17" ht="3" customHeight="1">
      <c r="A26" s="358"/>
      <c r="B26" s="81"/>
      <c r="C26" s="82"/>
      <c r="D26" s="83"/>
      <c r="E26" s="84"/>
      <c r="G26" s="31"/>
      <c r="H26" s="30"/>
      <c r="I26" s="30"/>
      <c r="J26" s="30"/>
      <c r="K26" s="30"/>
      <c r="P26" s="106">
        <v>19</v>
      </c>
      <c r="Q26" s="106" t="s">
        <v>1174</v>
      </c>
    </row>
    <row r="27" spans="1:17" ht="15" customHeight="1">
      <c r="A27" s="358"/>
      <c r="B27" s="100" t="str">
        <f>IF(SUM(Skriveni!C998:D1246)&lt;&gt;0,"DA","NE")</f>
        <v>NE</v>
      </c>
      <c r="C27" s="385" t="s">
        <v>650</v>
      </c>
      <c r="D27" s="386"/>
      <c r="E27" s="226" t="str">
        <f>IF(AND(B27="DA",Kont!F226&gt;0),Kont!F226,"Nema")</f>
        <v>Nema</v>
      </c>
      <c r="F27" s="30"/>
      <c r="G27" s="48" t="s">
        <v>2197</v>
      </c>
      <c r="H27" s="405">
        <v>21889088</v>
      </c>
      <c r="I27" s="406"/>
      <c r="J27" s="31" t="s">
        <v>2198</v>
      </c>
      <c r="K27" s="33"/>
      <c r="P27" s="106">
        <v>20</v>
      </c>
      <c r="Q27" s="106" t="s">
        <v>2653</v>
      </c>
    </row>
    <row r="28" spans="1:17" ht="3" customHeight="1">
      <c r="A28" s="358"/>
      <c r="F28" s="30"/>
      <c r="G28" s="30"/>
      <c r="H28" s="30"/>
      <c r="I28" s="30"/>
      <c r="J28" s="30"/>
      <c r="K28" s="30"/>
      <c r="P28" s="106">
        <v>21</v>
      </c>
      <c r="Q28" s="106" t="s">
        <v>3847</v>
      </c>
    </row>
    <row r="29" spans="1:17" ht="15" customHeight="1">
      <c r="A29" s="358"/>
      <c r="B29" s="100" t="str">
        <f>IF(SUM(Skriveni!C1296:D1431)&lt;&gt;0,"DA","NE")</f>
        <v>NE</v>
      </c>
      <c r="C29" s="377" t="s">
        <v>719</v>
      </c>
      <c r="D29" s="378"/>
      <c r="E29" s="226" t="str">
        <f>IF(AND(B29="DA",Kont!F258&gt;0),Kont!F258,"Nema")</f>
        <v>Nema</v>
      </c>
      <c r="F29" s="30"/>
      <c r="G29" s="48" t="s">
        <v>2199</v>
      </c>
      <c r="H29" s="387" t="s">
        <v>4275</v>
      </c>
      <c r="I29" s="388"/>
      <c r="J29" s="388"/>
      <c r="K29" s="389"/>
    </row>
    <row r="30" spans="1:17" ht="3" customHeight="1">
      <c r="A30" s="358"/>
      <c r="B30" s="81"/>
      <c r="C30" s="82"/>
      <c r="D30" s="83"/>
      <c r="E30" s="84"/>
      <c r="F30" s="30"/>
      <c r="G30" s="30"/>
      <c r="H30" s="30"/>
      <c r="I30" s="30"/>
      <c r="J30" s="30"/>
      <c r="K30" s="30"/>
    </row>
    <row r="31" spans="1:17" ht="15" customHeight="1">
      <c r="A31" s="358"/>
      <c r="B31" s="116" t="s">
        <v>342</v>
      </c>
      <c r="C31" s="385" t="s">
        <v>1208</v>
      </c>
      <c r="D31" s="386"/>
      <c r="E31" s="226" t="str">
        <f>IF(Kont!F253&gt;0,Kont!F253,"Nema")</f>
        <v>Nema</v>
      </c>
      <c r="F31" s="30"/>
      <c r="G31" s="31" t="s">
        <v>2200</v>
      </c>
      <c r="H31" s="387" t="s">
        <v>4275</v>
      </c>
      <c r="I31" s="388"/>
      <c r="J31" s="388"/>
      <c r="K31" s="389"/>
    </row>
    <row r="32" spans="1:17" ht="3" customHeight="1">
      <c r="A32" s="358"/>
      <c r="B32" s="81"/>
      <c r="C32" s="82"/>
      <c r="D32" s="83"/>
      <c r="E32" s="84"/>
      <c r="F32" s="30"/>
      <c r="G32" s="30"/>
      <c r="H32" s="30"/>
      <c r="I32" s="30"/>
      <c r="J32" s="30"/>
      <c r="K32" s="30"/>
    </row>
    <row r="33" spans="1:23" ht="15" customHeight="1">
      <c r="A33" s="359"/>
      <c r="B33" s="100" t="str">
        <f>IF(SUM(Skriveni!C1477:C1559)&lt;&gt;0,"DA","NE")</f>
        <v>DA</v>
      </c>
      <c r="C33" s="419" t="s">
        <v>680</v>
      </c>
      <c r="D33" s="420"/>
      <c r="E33" s="226" t="str">
        <f>IF(AND(B33="DA",Kont!F249&gt;0),Kont!F249,"Nema")</f>
        <v>Nema</v>
      </c>
      <c r="F33" s="30"/>
      <c r="G33" s="48" t="s">
        <v>1620</v>
      </c>
      <c r="H33" s="382" t="s">
        <v>4274</v>
      </c>
      <c r="I33" s="383"/>
      <c r="J33" s="383"/>
      <c r="K33" s="384"/>
    </row>
    <row r="34" spans="1:23" ht="3" customHeight="1">
      <c r="A34" s="165"/>
      <c r="B34" s="166"/>
      <c r="F34" s="30"/>
      <c r="G34" s="30"/>
      <c r="H34" s="30"/>
      <c r="I34" s="30"/>
      <c r="J34" s="30"/>
      <c r="K34" s="30"/>
    </row>
    <row r="35" spans="1:23" ht="15" customHeight="1">
      <c r="A35" s="165"/>
      <c r="B35" s="39"/>
      <c r="C35" s="39"/>
      <c r="D35" s="39"/>
      <c r="E35" s="39"/>
      <c r="F35" s="30"/>
      <c r="G35" s="101" t="s">
        <v>288</v>
      </c>
      <c r="H35" s="379" t="str">
        <f>IF(Kont!F3&gt;0,"Izvještaj sadrži pogreške, broj pogrešaka: " &amp; Kont!F3,IF(J6=0,"Izvještaj je prazan","Izvještaj nema pogrešaka"))</f>
        <v>Izvještaj nema pogrešaka</v>
      </c>
      <c r="I35" s="380"/>
      <c r="J35" s="380"/>
      <c r="K35" s="381"/>
    </row>
    <row r="36" spans="1:23" ht="3" customHeight="1">
      <c r="A36" s="165"/>
      <c r="B36" s="162"/>
      <c r="C36" s="163"/>
      <c r="D36" s="164"/>
      <c r="E36" s="30"/>
      <c r="F36" s="30"/>
      <c r="G36" s="30"/>
      <c r="H36" s="30"/>
      <c r="I36" s="30"/>
      <c r="J36" s="30"/>
      <c r="K36" s="30"/>
    </row>
    <row r="37" spans="1:23" ht="5.0999999999999996" customHeight="1"/>
    <row r="38" spans="1:23" ht="29.25" customHeight="1">
      <c r="A38" s="72" t="s">
        <v>1720</v>
      </c>
      <c r="B38" s="407" t="s">
        <v>2195</v>
      </c>
      <c r="C38" s="408"/>
      <c r="D38" s="408"/>
      <c r="E38" s="408"/>
      <c r="F38" s="408"/>
      <c r="G38" s="408"/>
      <c r="H38" s="409"/>
      <c r="I38" s="73" t="s">
        <v>1969</v>
      </c>
      <c r="J38" s="74" t="s">
        <v>2656</v>
      </c>
      <c r="K38" s="75" t="s">
        <v>2657</v>
      </c>
      <c r="N38" s="99" t="s">
        <v>1578</v>
      </c>
      <c r="O38" s="102" t="s">
        <v>404</v>
      </c>
      <c r="P38" s="102" t="s">
        <v>405</v>
      </c>
      <c r="Q38" s="102" t="s">
        <v>406</v>
      </c>
      <c r="R38" s="102" t="s">
        <v>407</v>
      </c>
      <c r="W38" s="105">
        <v>111</v>
      </c>
    </row>
    <row r="39" spans="1:23" ht="12.95" customHeight="1">
      <c r="A39" s="357" t="s">
        <v>2017</v>
      </c>
      <c r="B39" s="369" t="str">
        <f>PRRAS!B644</f>
        <v>UKUPNI PRIHODI I PRIMICI (AOP 401+408)</v>
      </c>
      <c r="C39" s="370"/>
      <c r="D39" s="370"/>
      <c r="E39" s="370"/>
      <c r="F39" s="370"/>
      <c r="G39" s="370"/>
      <c r="H39" s="371"/>
      <c r="I39" s="44">
        <f>PRRAS!C644</f>
        <v>631</v>
      </c>
      <c r="J39" s="35">
        <f>PRRAS!D644</f>
        <v>8090491</v>
      </c>
      <c r="K39" s="35">
        <f>PRRAS!E644</f>
        <v>6920817</v>
      </c>
      <c r="N39" s="98"/>
      <c r="O39" s="103"/>
      <c r="P39" s="104" t="s">
        <v>2464</v>
      </c>
      <c r="Q39" s="104" t="s">
        <v>2464</v>
      </c>
      <c r="R39" s="104" t="s">
        <v>2464</v>
      </c>
      <c r="W39" s="105">
        <v>112</v>
      </c>
    </row>
    <row r="40" spans="1:23" ht="12.95" customHeight="1">
      <c r="A40" s="358"/>
      <c r="B40" s="366" t="str">
        <f>PRRAS!B645</f>
        <v>UKUPNI RASHODI I IZDACI (AOP 402+519)</v>
      </c>
      <c r="C40" s="367"/>
      <c r="D40" s="367"/>
      <c r="E40" s="367"/>
      <c r="F40" s="367"/>
      <c r="G40" s="367"/>
      <c r="H40" s="368"/>
      <c r="I40" s="45">
        <f>PRRAS!C645</f>
        <v>632</v>
      </c>
      <c r="J40" s="36">
        <f>PRRAS!D645</f>
        <v>7500915</v>
      </c>
      <c r="K40" s="36">
        <f>PRRAS!E645</f>
        <v>6952694</v>
      </c>
      <c r="N40" s="98" t="s">
        <v>670</v>
      </c>
      <c r="O40" s="103" t="s">
        <v>671</v>
      </c>
      <c r="P40" s="104" t="s">
        <v>671</v>
      </c>
      <c r="Q40" s="104" t="s">
        <v>671</v>
      </c>
      <c r="R40" s="104" t="s">
        <v>2464</v>
      </c>
      <c r="W40" s="105">
        <v>113</v>
      </c>
    </row>
    <row r="41" spans="1:23" ht="12.95" customHeight="1">
      <c r="A41" s="358"/>
      <c r="B41" s="366" t="str">
        <f>PRRAS!B646</f>
        <v>VIŠAK PRIHODA I PRIMITAKA (AOP 631-632)</v>
      </c>
      <c r="C41" s="367"/>
      <c r="D41" s="367"/>
      <c r="E41" s="367"/>
      <c r="F41" s="367"/>
      <c r="G41" s="367"/>
      <c r="H41" s="368"/>
      <c r="I41" s="45">
        <f>PRRAS!C646</f>
        <v>633</v>
      </c>
      <c r="J41" s="36">
        <f>PRRAS!D646</f>
        <v>589576</v>
      </c>
      <c r="K41" s="36">
        <f>PRRAS!E646</f>
        <v>0</v>
      </c>
      <c r="N41" s="98" t="s">
        <v>672</v>
      </c>
      <c r="O41" s="103" t="s">
        <v>679</v>
      </c>
      <c r="P41" s="103" t="s">
        <v>679</v>
      </c>
      <c r="Q41" s="103" t="s">
        <v>673</v>
      </c>
      <c r="R41" s="104" t="s">
        <v>2464</v>
      </c>
      <c r="W41" s="105">
        <v>114</v>
      </c>
    </row>
    <row r="42" spans="1:23" ht="12.95" customHeight="1">
      <c r="A42" s="359"/>
      <c r="B42" s="360" t="str">
        <f>PRRAS!B647</f>
        <v>MANJAK PRIHODA I PRIMITAKA (AOP 632-631)</v>
      </c>
      <c r="C42" s="361"/>
      <c r="D42" s="361"/>
      <c r="E42" s="361"/>
      <c r="F42" s="361"/>
      <c r="G42" s="361"/>
      <c r="H42" s="362"/>
      <c r="I42" s="46">
        <f>PRRAS!C647</f>
        <v>634</v>
      </c>
      <c r="J42" s="37">
        <f>PRRAS!D647</f>
        <v>0</v>
      </c>
      <c r="K42" s="37">
        <f>PRRAS!E647</f>
        <v>31877</v>
      </c>
      <c r="N42" s="98" t="s">
        <v>674</v>
      </c>
      <c r="O42" s="103" t="s">
        <v>675</v>
      </c>
      <c r="P42" s="103" t="s">
        <v>675</v>
      </c>
      <c r="Q42" s="103" t="s">
        <v>675</v>
      </c>
      <c r="R42" s="104" t="s">
        <v>2464</v>
      </c>
      <c r="W42" s="105">
        <v>115</v>
      </c>
    </row>
    <row r="43" spans="1:23" ht="12.95" customHeight="1">
      <c r="A43" s="357" t="s">
        <v>398</v>
      </c>
      <c r="B43" s="369" t="str">
        <f>RasF!B12</f>
        <v>Opće javne usluge (AOP 002+006+009+013 do 017)</v>
      </c>
      <c r="C43" s="370"/>
      <c r="D43" s="370"/>
      <c r="E43" s="370"/>
      <c r="F43" s="370"/>
      <c r="G43" s="370"/>
      <c r="H43" s="371"/>
      <c r="I43" s="44">
        <f>RasF!C12</f>
        <v>1</v>
      </c>
      <c r="J43" s="35">
        <f>RasF!D12</f>
        <v>0</v>
      </c>
      <c r="K43" s="35">
        <f>RasF!E12</f>
        <v>0</v>
      </c>
      <c r="N43" s="98" t="s">
        <v>676</v>
      </c>
      <c r="O43" s="103" t="s">
        <v>677</v>
      </c>
      <c r="P43" s="103" t="s">
        <v>677</v>
      </c>
      <c r="Q43" s="103" t="s">
        <v>677</v>
      </c>
      <c r="R43" s="103" t="s">
        <v>678</v>
      </c>
      <c r="W43" s="105">
        <v>116</v>
      </c>
    </row>
    <row r="44" spans="1:23" ht="12.95" customHeight="1">
      <c r="A44" s="358"/>
      <c r="B44" s="366" t="str">
        <f>RasF!B42</f>
        <v>Ekonomski poslovi (AOP 032+035+039+046+050+056+057+062+070)</v>
      </c>
      <c r="C44" s="372"/>
      <c r="D44" s="372"/>
      <c r="E44" s="372"/>
      <c r="F44" s="372"/>
      <c r="G44" s="372"/>
      <c r="H44" s="373"/>
      <c r="I44" s="45">
        <f>RasF!C42</f>
        <v>31</v>
      </c>
      <c r="J44" s="36">
        <f>RasF!D42</f>
        <v>0</v>
      </c>
      <c r="K44" s="36">
        <f>RasF!E42</f>
        <v>0</v>
      </c>
      <c r="N44" s="98"/>
      <c r="O44" s="103"/>
      <c r="P44" s="104"/>
      <c r="Q44" s="104"/>
      <c r="R44" s="104"/>
      <c r="W44" s="105">
        <v>119</v>
      </c>
    </row>
    <row r="45" spans="1:23" ht="12.95" customHeight="1">
      <c r="A45" s="358"/>
      <c r="B45" s="366" t="str">
        <f>RasF!B95</f>
        <v>Rashodi vezani za stanovanje i kom. pogodnosti koji nisu drugdje svrstani</v>
      </c>
      <c r="C45" s="372"/>
      <c r="D45" s="372"/>
      <c r="E45" s="372"/>
      <c r="F45" s="372"/>
      <c r="G45" s="372"/>
      <c r="H45" s="373"/>
      <c r="I45" s="45">
        <f>RasF!C95</f>
        <v>84</v>
      </c>
      <c r="J45" s="36">
        <f>RasF!D95</f>
        <v>0</v>
      </c>
      <c r="K45" s="36">
        <f>RasF!E95</f>
        <v>0</v>
      </c>
      <c r="W45" s="105">
        <v>121</v>
      </c>
    </row>
    <row r="46" spans="1:23" ht="12.95" customHeight="1">
      <c r="A46" s="358"/>
      <c r="B46" s="366" t="str">
        <f>RasF!B121</f>
        <v>Obrazovanje (AOP 111+114+117+118+121 do 124)</v>
      </c>
      <c r="C46" s="372"/>
      <c r="D46" s="372"/>
      <c r="E46" s="372"/>
      <c r="F46" s="372"/>
      <c r="G46" s="372"/>
      <c r="H46" s="373"/>
      <c r="I46" s="45">
        <f>RasF!C121</f>
        <v>110</v>
      </c>
      <c r="J46" s="36">
        <f>RasF!D121</f>
        <v>0</v>
      </c>
      <c r="K46" s="36">
        <f>RasF!E121</f>
        <v>0</v>
      </c>
      <c r="N46" s="98"/>
      <c r="O46" s="103"/>
      <c r="P46" s="104"/>
      <c r="Q46" s="104"/>
      <c r="R46" s="104"/>
      <c r="W46" s="105">
        <v>122</v>
      </c>
    </row>
    <row r="47" spans="1:23" ht="12.95" customHeight="1">
      <c r="A47" s="359"/>
      <c r="B47" s="360" t="str">
        <f>RasF!B148</f>
        <v>Kontrolni zbroj (AOP 001+018+024+031+071+078+085+103+110+125)</v>
      </c>
      <c r="C47" s="401"/>
      <c r="D47" s="401"/>
      <c r="E47" s="401"/>
      <c r="F47" s="401"/>
      <c r="G47" s="401"/>
      <c r="H47" s="402"/>
      <c r="I47" s="46">
        <f>RasF!C148</f>
        <v>137</v>
      </c>
      <c r="J47" s="37">
        <f>RasF!D148</f>
        <v>0</v>
      </c>
      <c r="K47" s="37">
        <f>RasF!E148</f>
        <v>0</v>
      </c>
      <c r="N47" s="98"/>
      <c r="O47" s="103"/>
      <c r="P47" s="104"/>
      <c r="Q47" s="104"/>
      <c r="R47" s="104"/>
      <c r="W47" s="105">
        <v>123</v>
      </c>
    </row>
    <row r="48" spans="1:23" ht="12.95" customHeight="1">
      <c r="A48" s="357" t="s">
        <v>399</v>
      </c>
      <c r="B48" s="363" t="str">
        <f>PVRIO!B12</f>
        <v>Promjene u vrijednosti i obujmu imovine (AOP 002+018)</v>
      </c>
      <c r="C48" s="364"/>
      <c r="D48" s="364"/>
      <c r="E48" s="364"/>
      <c r="F48" s="364"/>
      <c r="G48" s="364"/>
      <c r="H48" s="365"/>
      <c r="I48" s="44">
        <f>PVRIO!C12</f>
        <v>1</v>
      </c>
      <c r="J48" s="35">
        <f>PVRIO!D12</f>
        <v>0</v>
      </c>
      <c r="K48" s="35">
        <f>PVRIO!E12</f>
        <v>0</v>
      </c>
      <c r="W48" s="105">
        <v>124</v>
      </c>
    </row>
    <row r="49" spans="1:23" ht="12.95" customHeight="1">
      <c r="A49" s="358"/>
      <c r="B49" s="375" t="str">
        <f>PVRIO!B29</f>
        <v>Promjene u obujmu imovine (AOP 019+026)</v>
      </c>
      <c r="C49" s="367"/>
      <c r="D49" s="367"/>
      <c r="E49" s="367"/>
      <c r="F49" s="367"/>
      <c r="G49" s="367"/>
      <c r="H49" s="368"/>
      <c r="I49" s="45">
        <f>PVRIO!C29</f>
        <v>18</v>
      </c>
      <c r="J49" s="36">
        <f>PVRIO!D29</f>
        <v>0</v>
      </c>
      <c r="K49" s="36">
        <f>PVRIO!E29</f>
        <v>0</v>
      </c>
      <c r="N49" s="98"/>
      <c r="O49" s="103"/>
      <c r="P49" s="104"/>
      <c r="Q49" s="104"/>
      <c r="R49" s="104"/>
      <c r="W49" s="105">
        <v>125</v>
      </c>
    </row>
    <row r="50" spans="1:23" ht="12.95" customHeight="1">
      <c r="A50" s="358"/>
      <c r="B50" s="375" t="str">
        <f>PVRIO!B45</f>
        <v>Promjene u vrijednosti (revalorizacija) i obujmu obveza (AOP 035+040)</v>
      </c>
      <c r="C50" s="367"/>
      <c r="D50" s="367"/>
      <c r="E50" s="367"/>
      <c r="F50" s="367"/>
      <c r="G50" s="367"/>
      <c r="H50" s="368"/>
      <c r="I50" s="45">
        <f>PVRIO!C45</f>
        <v>34</v>
      </c>
      <c r="J50" s="36">
        <f>PVRIO!D45</f>
        <v>0</v>
      </c>
      <c r="K50" s="36">
        <f>PVRIO!E45</f>
        <v>0</v>
      </c>
      <c r="N50" s="98"/>
      <c r="O50" s="103"/>
      <c r="P50" s="104"/>
      <c r="Q50" s="104"/>
      <c r="R50" s="104"/>
      <c r="W50" s="105">
        <v>125</v>
      </c>
    </row>
    <row r="51" spans="1:23" ht="12.95" customHeight="1">
      <c r="A51" s="359"/>
      <c r="B51" s="376" t="str">
        <f>PVRIO!B51</f>
        <v>Promjene u obujmu obveza (AOP 041 do 044)</v>
      </c>
      <c r="C51" s="361"/>
      <c r="D51" s="361"/>
      <c r="E51" s="361"/>
      <c r="F51" s="361"/>
      <c r="G51" s="361"/>
      <c r="H51" s="362"/>
      <c r="I51" s="46">
        <f>PVRIO!C51</f>
        <v>40</v>
      </c>
      <c r="J51" s="37">
        <f>PVRIO!D51</f>
        <v>0</v>
      </c>
      <c r="K51" s="37">
        <f>PVRIO!E51</f>
        <v>0</v>
      </c>
      <c r="W51" s="105">
        <v>126</v>
      </c>
    </row>
    <row r="52" spans="1:23" ht="12.95" customHeight="1">
      <c r="A52" s="357" t="s">
        <v>400</v>
      </c>
      <c r="B52" s="363" t="str">
        <f>Bil!B12</f>
        <v>IMOVINA (AOP 002+063)</v>
      </c>
      <c r="C52" s="364"/>
      <c r="D52" s="364"/>
      <c r="E52" s="364"/>
      <c r="F52" s="364"/>
      <c r="G52" s="364"/>
      <c r="H52" s="365"/>
      <c r="I52" s="44">
        <f>Bil!C12</f>
        <v>1</v>
      </c>
      <c r="J52" s="35">
        <f>Bil!D12</f>
        <v>0</v>
      </c>
      <c r="K52" s="35">
        <f>Bil!E12</f>
        <v>0</v>
      </c>
      <c r="W52" s="105">
        <v>127</v>
      </c>
    </row>
    <row r="53" spans="1:23" ht="12.95" customHeight="1">
      <c r="A53" s="358"/>
      <c r="B53" s="366" t="str">
        <f>Bil!B75</f>
        <v>Novac u banci i blagajni (AOP 065+070 do 072)</v>
      </c>
      <c r="C53" s="367"/>
      <c r="D53" s="367"/>
      <c r="E53" s="367"/>
      <c r="F53" s="367"/>
      <c r="G53" s="367"/>
      <c r="H53" s="368"/>
      <c r="I53" s="45">
        <f>Bil!C75</f>
        <v>64</v>
      </c>
      <c r="J53" s="36">
        <f>Bil!D75</f>
        <v>0</v>
      </c>
      <c r="K53" s="36">
        <f>Bil!E75</f>
        <v>0</v>
      </c>
      <c r="N53" s="1">
        <v>1</v>
      </c>
      <c r="O53" s="1" t="s">
        <v>2467</v>
      </c>
      <c r="P53" s="1">
        <v>16</v>
      </c>
      <c r="R53" s="1">
        <v>0</v>
      </c>
      <c r="S53" s="1" t="s">
        <v>569</v>
      </c>
      <c r="W53" s="105">
        <v>128</v>
      </c>
    </row>
    <row r="54" spans="1:23" ht="12.95" customHeight="1">
      <c r="A54" s="358"/>
      <c r="B54" s="366" t="str">
        <f>Bil!B144</f>
        <v>Dionice i udjeli u glavnici trgovačkih društava u javnom sektoru</v>
      </c>
      <c r="C54" s="367"/>
      <c r="D54" s="367"/>
      <c r="E54" s="367"/>
      <c r="F54" s="367"/>
      <c r="G54" s="367"/>
      <c r="H54" s="368"/>
      <c r="I54" s="45">
        <f>Bil!C144</f>
        <v>133</v>
      </c>
      <c r="J54" s="36">
        <f>Bil!D144</f>
        <v>0</v>
      </c>
      <c r="K54" s="36">
        <f>Bil!E144</f>
        <v>0</v>
      </c>
      <c r="N54" s="1">
        <v>2</v>
      </c>
      <c r="O54" s="1" t="s">
        <v>2468</v>
      </c>
      <c r="P54" s="1">
        <v>14</v>
      </c>
      <c r="R54" s="1">
        <v>10</v>
      </c>
      <c r="S54" s="1" t="s">
        <v>178</v>
      </c>
      <c r="W54" s="105">
        <v>129</v>
      </c>
    </row>
    <row r="55" spans="1:23" ht="12.95" customHeight="1">
      <c r="A55" s="359"/>
      <c r="B55" s="360" t="str">
        <f>Bil!B228</f>
        <v>Obveze za zajmove od inozemnih osiguravajućih društava</v>
      </c>
      <c r="C55" s="361"/>
      <c r="D55" s="361"/>
      <c r="E55" s="361"/>
      <c r="F55" s="361"/>
      <c r="G55" s="361"/>
      <c r="H55" s="362"/>
      <c r="I55" s="46">
        <f>Bil!C228</f>
        <v>217</v>
      </c>
      <c r="J55" s="37">
        <f>Bil!D228</f>
        <v>0</v>
      </c>
      <c r="K55" s="37">
        <f>Bil!E228</f>
        <v>0</v>
      </c>
      <c r="N55" s="1">
        <v>3</v>
      </c>
      <c r="O55" s="1" t="s">
        <v>2469</v>
      </c>
      <c r="P55" s="1">
        <v>16</v>
      </c>
      <c r="R55" s="1">
        <v>12</v>
      </c>
      <c r="S55" s="1" t="s">
        <v>1782</v>
      </c>
      <c r="W55" s="105">
        <v>130</v>
      </c>
    </row>
    <row r="56" spans="1:23" ht="12.95" customHeight="1">
      <c r="A56" s="357" t="s">
        <v>401</v>
      </c>
      <c r="B56" s="363" t="str">
        <f>Obv!B12</f>
        <v>Stanje obveza 1. siječnja (=AOP 038 iz Izvještaja o obvezama za prethodnu godinu)</v>
      </c>
      <c r="C56" s="364"/>
      <c r="D56" s="364"/>
      <c r="E56" s="364"/>
      <c r="F56" s="364"/>
      <c r="G56" s="364"/>
      <c r="H56" s="365"/>
      <c r="I56" s="44">
        <f>Obv!C12</f>
        <v>1</v>
      </c>
      <c r="J56" s="35" t="s">
        <v>402</v>
      </c>
      <c r="K56" s="35">
        <f>Obv!D12</f>
        <v>2859061</v>
      </c>
      <c r="N56" s="1">
        <v>4</v>
      </c>
      <c r="O56" s="1" t="s">
        <v>2470</v>
      </c>
      <c r="P56" s="1">
        <v>8</v>
      </c>
      <c r="R56" s="1">
        <v>13</v>
      </c>
      <c r="S56" s="1" t="s">
        <v>1783</v>
      </c>
      <c r="W56" s="105">
        <v>141</v>
      </c>
    </row>
    <row r="57" spans="1:23" ht="12.95" customHeight="1">
      <c r="A57" s="358"/>
      <c r="B57" s="366" t="str">
        <f>Obv!B49</f>
        <v>Stanje obveza na kraju izvještajnog razdoblja (AOP 001+002-020) i (AOP 039+097)</v>
      </c>
      <c r="C57" s="372"/>
      <c r="D57" s="372"/>
      <c r="E57" s="372"/>
      <c r="F57" s="372"/>
      <c r="G57" s="372"/>
      <c r="H57" s="373"/>
      <c r="I57" s="45">
        <f>Obv!C49</f>
        <v>38</v>
      </c>
      <c r="J57" s="36" t="s">
        <v>402</v>
      </c>
      <c r="K57" s="36">
        <f>Obv!D49</f>
        <v>2337252</v>
      </c>
      <c r="N57" s="1">
        <v>5</v>
      </c>
      <c r="O57" s="1" t="s">
        <v>2471</v>
      </c>
      <c r="P57" s="1">
        <v>18</v>
      </c>
      <c r="R57" s="1">
        <v>15</v>
      </c>
      <c r="S57" s="1" t="s">
        <v>3152</v>
      </c>
      <c r="W57" s="105">
        <v>142</v>
      </c>
    </row>
    <row r="58" spans="1:23" ht="12.95" customHeight="1">
      <c r="A58" s="358"/>
      <c r="B58" s="366" t="str">
        <f>Obv!B50</f>
        <v>Stanje dospjelih obveza na kraju izvještajnog razdoblja (AOP 040+045+086+091)</v>
      </c>
      <c r="C58" s="372"/>
      <c r="D58" s="372"/>
      <c r="E58" s="372"/>
      <c r="F58" s="372"/>
      <c r="G58" s="372"/>
      <c r="H58" s="373"/>
      <c r="I58" s="45">
        <f>Obv!C50</f>
        <v>39</v>
      </c>
      <c r="J58" s="36" t="s">
        <v>402</v>
      </c>
      <c r="K58" s="36">
        <f>Obv!D50</f>
        <v>2337252</v>
      </c>
      <c r="N58" s="1">
        <v>6</v>
      </c>
      <c r="O58" s="1" t="s">
        <v>2472</v>
      </c>
      <c r="P58" s="1">
        <v>18</v>
      </c>
      <c r="R58" s="1">
        <v>17</v>
      </c>
      <c r="S58" s="1" t="s">
        <v>3299</v>
      </c>
      <c r="W58" s="105">
        <v>143</v>
      </c>
    </row>
    <row r="59" spans="1:23" ht="12.95" customHeight="1">
      <c r="A59" s="359"/>
      <c r="B59" s="360" t="str">
        <f>Obv!B56</f>
        <v>Ukupno obveze za rashode poslovanja (AOP 046+051+056+061+066+071+076+081)</v>
      </c>
      <c r="C59" s="401"/>
      <c r="D59" s="401"/>
      <c r="E59" s="401"/>
      <c r="F59" s="401"/>
      <c r="G59" s="401"/>
      <c r="H59" s="402"/>
      <c r="I59" s="46">
        <f>Obv!C56</f>
        <v>45</v>
      </c>
      <c r="J59" s="37" t="s">
        <v>402</v>
      </c>
      <c r="K59" s="37">
        <f>Obv!D56</f>
        <v>1135685</v>
      </c>
      <c r="N59" s="1">
        <v>7</v>
      </c>
      <c r="O59" s="1" t="s">
        <v>2473</v>
      </c>
      <c r="P59" s="1">
        <v>4</v>
      </c>
      <c r="R59" s="1">
        <v>18</v>
      </c>
      <c r="S59" s="1" t="s">
        <v>3200</v>
      </c>
      <c r="W59" s="105">
        <v>144</v>
      </c>
    </row>
    <row r="60" spans="1:23" ht="5.0999999999999996" customHeight="1">
      <c r="A60" s="8"/>
      <c r="B60" s="9"/>
      <c r="C60" s="9"/>
      <c r="D60" s="9"/>
      <c r="E60" s="9"/>
      <c r="F60" s="9"/>
      <c r="G60" s="9"/>
      <c r="H60" s="9"/>
      <c r="I60" s="9"/>
      <c r="J60" s="10"/>
      <c r="K60" s="10"/>
      <c r="N60" s="1">
        <v>8</v>
      </c>
      <c r="O60" s="1" t="s">
        <v>2474</v>
      </c>
      <c r="P60" s="1">
        <v>8</v>
      </c>
      <c r="R60" s="1">
        <v>20</v>
      </c>
      <c r="S60" s="1" t="s">
        <v>3300</v>
      </c>
      <c r="W60" s="105">
        <v>145</v>
      </c>
    </row>
    <row r="61" spans="1:23" ht="36.75" customHeight="1">
      <c r="A61" s="117" t="s">
        <v>343</v>
      </c>
      <c r="B61" s="9"/>
      <c r="C61" s="9"/>
      <c r="D61" s="9"/>
      <c r="E61" s="9"/>
      <c r="F61" s="9"/>
      <c r="G61" s="9"/>
      <c r="H61" s="9"/>
      <c r="I61" s="9"/>
      <c r="J61" s="356" t="str">
        <f xml:space="preserve"> "Verzija Excel datoteke: " &amp; MID(Skriveni!K37,1,1) &amp; "." &amp; MID(Skriveni!K37,2,1) &amp; "." &amp; MID(Skriveni!K37,3,1) &amp; "."</f>
        <v>Verzija Excel datoteke: 4.2.1.</v>
      </c>
      <c r="K61" s="356"/>
      <c r="N61" s="1">
        <v>9</v>
      </c>
      <c r="O61" s="1" t="s">
        <v>2475</v>
      </c>
      <c r="P61" s="1">
        <v>17</v>
      </c>
      <c r="R61" s="1">
        <v>25</v>
      </c>
      <c r="S61" s="1" t="s">
        <v>3301</v>
      </c>
      <c r="W61" s="105">
        <v>146</v>
      </c>
    </row>
    <row r="62" spans="1:23" ht="53.25" customHeight="1">
      <c r="A62" s="41"/>
      <c r="B62" s="41"/>
      <c r="C62" s="41"/>
      <c r="D62" s="41"/>
      <c r="E62" s="41"/>
      <c r="F62" s="41"/>
      <c r="G62" s="42"/>
      <c r="H62" s="41"/>
      <c r="I62" s="41"/>
      <c r="J62" s="41"/>
      <c r="K62" s="41"/>
      <c r="N62" s="1">
        <v>10</v>
      </c>
      <c r="O62" s="1" t="s">
        <v>2476</v>
      </c>
      <c r="P62" s="1">
        <v>12</v>
      </c>
      <c r="R62" s="1">
        <v>27</v>
      </c>
      <c r="S62" s="1" t="s">
        <v>166</v>
      </c>
      <c r="W62" s="105">
        <v>147</v>
      </c>
    </row>
    <row r="63" spans="1:23" ht="21.75" customHeight="1">
      <c r="A63" s="390" t="s">
        <v>2019</v>
      </c>
      <c r="B63" s="390"/>
      <c r="C63" s="390"/>
      <c r="D63" s="390"/>
      <c r="E63" s="38"/>
      <c r="F63" s="43" t="s">
        <v>773</v>
      </c>
      <c r="G63" s="38"/>
      <c r="H63" s="391" t="s">
        <v>223</v>
      </c>
      <c r="I63" s="392"/>
      <c r="J63" s="392"/>
      <c r="K63" s="392"/>
      <c r="N63" s="1">
        <v>11</v>
      </c>
      <c r="O63" s="1" t="s">
        <v>2477</v>
      </c>
      <c r="P63" s="1">
        <v>2</v>
      </c>
      <c r="R63" s="1">
        <v>28</v>
      </c>
      <c r="S63" s="1" t="s">
        <v>3302</v>
      </c>
      <c r="W63" s="105">
        <v>149</v>
      </c>
    </row>
    <row r="64" spans="1:23" hidden="1">
      <c r="N64" s="1">
        <v>12</v>
      </c>
      <c r="O64" s="1" t="s">
        <v>2478</v>
      </c>
      <c r="P64" s="1">
        <v>5</v>
      </c>
      <c r="R64" s="1">
        <v>29</v>
      </c>
      <c r="S64" s="1" t="s">
        <v>441</v>
      </c>
      <c r="W64" s="105">
        <v>150</v>
      </c>
    </row>
    <row r="65" spans="14:23" hidden="1">
      <c r="N65" s="1">
        <v>13</v>
      </c>
      <c r="O65" s="1" t="s">
        <v>2479</v>
      </c>
      <c r="P65" s="1">
        <v>14</v>
      </c>
      <c r="R65" s="1">
        <v>30</v>
      </c>
      <c r="S65" s="1" t="s">
        <v>3201</v>
      </c>
      <c r="W65" s="105">
        <v>161</v>
      </c>
    </row>
    <row r="66" spans="14:23" hidden="1">
      <c r="N66" s="1">
        <v>15</v>
      </c>
      <c r="O66" s="1" t="s">
        <v>2480</v>
      </c>
      <c r="P66" s="1">
        <v>20</v>
      </c>
      <c r="R66" s="1">
        <v>32</v>
      </c>
      <c r="S66" s="1" t="s">
        <v>994</v>
      </c>
      <c r="W66" s="105">
        <v>162</v>
      </c>
    </row>
    <row r="67" spans="14:23" hidden="1">
      <c r="N67" s="1">
        <v>16</v>
      </c>
      <c r="O67" s="1" t="s">
        <v>2481</v>
      </c>
      <c r="P67" s="1">
        <v>14</v>
      </c>
      <c r="R67" s="1">
        <v>33</v>
      </c>
      <c r="S67" s="1" t="s">
        <v>130</v>
      </c>
      <c r="W67" s="105">
        <v>163</v>
      </c>
    </row>
    <row r="68" spans="14:23" hidden="1">
      <c r="N68" s="1">
        <v>17</v>
      </c>
      <c r="O68" s="1" t="s">
        <v>2482</v>
      </c>
      <c r="P68" s="1">
        <v>13</v>
      </c>
      <c r="R68" s="1">
        <v>40</v>
      </c>
      <c r="S68" s="1" t="s">
        <v>2310</v>
      </c>
      <c r="W68" s="105">
        <v>164</v>
      </c>
    </row>
    <row r="69" spans="14:23" hidden="1">
      <c r="N69" s="1">
        <v>18</v>
      </c>
      <c r="O69" s="1" t="s">
        <v>2483</v>
      </c>
      <c r="P69" s="1">
        <v>7</v>
      </c>
      <c r="R69" s="1">
        <v>41</v>
      </c>
      <c r="S69" s="1" t="s">
        <v>3677</v>
      </c>
      <c r="W69" s="105">
        <v>170</v>
      </c>
    </row>
    <row r="70" spans="14:23" hidden="1">
      <c r="N70" s="1">
        <v>19</v>
      </c>
      <c r="O70" s="1" t="s">
        <v>2484</v>
      </c>
      <c r="P70" s="1">
        <v>5</v>
      </c>
      <c r="R70" s="1">
        <v>48</v>
      </c>
      <c r="S70" s="1" t="s">
        <v>3303</v>
      </c>
      <c r="W70" s="105">
        <v>210</v>
      </c>
    </row>
    <row r="71" spans="14:23" hidden="1">
      <c r="N71" s="1">
        <v>20</v>
      </c>
      <c r="O71" s="1" t="s">
        <v>2485</v>
      </c>
      <c r="P71" s="1">
        <v>13</v>
      </c>
      <c r="R71" s="1">
        <v>49</v>
      </c>
      <c r="S71" s="1" t="s">
        <v>3678</v>
      </c>
      <c r="W71" s="105">
        <v>220</v>
      </c>
    </row>
    <row r="72" spans="14:23" hidden="1">
      <c r="N72" s="1">
        <v>21</v>
      </c>
      <c r="O72" s="1" t="s">
        <v>2486</v>
      </c>
      <c r="P72" s="1">
        <v>14</v>
      </c>
      <c r="R72" s="1">
        <v>51</v>
      </c>
      <c r="S72" s="1" t="s">
        <v>3679</v>
      </c>
      <c r="W72" s="105">
        <v>230</v>
      </c>
    </row>
    <row r="73" spans="14:23" ht="5.0999999999999996" hidden="1" customHeight="1">
      <c r="N73" s="1">
        <v>22</v>
      </c>
      <c r="O73" s="1" t="s">
        <v>2487</v>
      </c>
      <c r="P73" s="1">
        <v>13</v>
      </c>
      <c r="R73" s="1">
        <v>52</v>
      </c>
      <c r="S73" s="1" t="s">
        <v>1784</v>
      </c>
      <c r="W73" s="105">
        <v>240</v>
      </c>
    </row>
    <row r="74" spans="14:23" hidden="1">
      <c r="N74" s="1">
        <v>23</v>
      </c>
      <c r="O74" s="1" t="s">
        <v>2488</v>
      </c>
      <c r="P74" s="1">
        <v>14</v>
      </c>
      <c r="R74" s="1">
        <v>55</v>
      </c>
      <c r="S74" s="1" t="s">
        <v>2311</v>
      </c>
      <c r="W74" s="105">
        <v>311</v>
      </c>
    </row>
    <row r="75" spans="14:23" hidden="1">
      <c r="N75" s="1">
        <v>24</v>
      </c>
      <c r="O75" s="1" t="s">
        <v>2489</v>
      </c>
      <c r="P75" s="1">
        <v>7</v>
      </c>
      <c r="R75" s="1">
        <v>60</v>
      </c>
      <c r="S75" s="1" t="s">
        <v>3680</v>
      </c>
      <c r="W75" s="105">
        <v>312</v>
      </c>
    </row>
    <row r="76" spans="14:23" hidden="1">
      <c r="N76" s="1">
        <v>25</v>
      </c>
      <c r="O76" s="1" t="s">
        <v>2490</v>
      </c>
      <c r="P76" s="1">
        <v>19</v>
      </c>
      <c r="R76" s="1">
        <v>61</v>
      </c>
      <c r="S76" s="1" t="s">
        <v>3681</v>
      </c>
      <c r="W76" s="105">
        <v>321</v>
      </c>
    </row>
    <row r="77" spans="14:23" hidden="1">
      <c r="N77" s="1">
        <v>26</v>
      </c>
      <c r="O77" s="1" t="s">
        <v>2491</v>
      </c>
      <c r="P77" s="1">
        <v>16</v>
      </c>
      <c r="R77" s="1">
        <v>65</v>
      </c>
      <c r="S77" s="1" t="s">
        <v>3304</v>
      </c>
      <c r="W77" s="105">
        <v>322</v>
      </c>
    </row>
    <row r="78" spans="14:23" hidden="1">
      <c r="N78" s="1">
        <v>27</v>
      </c>
      <c r="O78" s="1" t="s">
        <v>2492</v>
      </c>
      <c r="P78" s="1">
        <v>17</v>
      </c>
      <c r="R78" s="1">
        <v>76</v>
      </c>
      <c r="S78" s="1" t="s">
        <v>3160</v>
      </c>
      <c r="W78" s="105">
        <v>510</v>
      </c>
    </row>
    <row r="79" spans="14:23" hidden="1">
      <c r="N79" s="1">
        <v>29</v>
      </c>
      <c r="O79" s="1" t="s">
        <v>2493</v>
      </c>
      <c r="P79" s="1">
        <v>16</v>
      </c>
      <c r="R79" s="1">
        <v>77</v>
      </c>
      <c r="S79" s="1" t="s">
        <v>3682</v>
      </c>
      <c r="W79" s="105">
        <v>520</v>
      </c>
    </row>
    <row r="80" spans="14:23" hidden="1">
      <c r="N80" s="1">
        <v>30</v>
      </c>
      <c r="O80" s="1" t="s">
        <v>2494</v>
      </c>
      <c r="P80" s="1">
        <v>4</v>
      </c>
      <c r="R80" s="1">
        <v>80</v>
      </c>
      <c r="S80" s="1" t="s">
        <v>3305</v>
      </c>
      <c r="W80" s="105">
        <v>610</v>
      </c>
    </row>
    <row r="81" spans="14:23" hidden="1">
      <c r="N81" s="1">
        <v>32</v>
      </c>
      <c r="O81" s="1" t="s">
        <v>2495</v>
      </c>
      <c r="P81" s="1">
        <v>16</v>
      </c>
      <c r="R81" s="1">
        <v>86</v>
      </c>
      <c r="S81" s="1" t="s">
        <v>2705</v>
      </c>
      <c r="W81" s="105">
        <v>620</v>
      </c>
    </row>
    <row r="82" spans="14:23" hidden="1">
      <c r="N82" s="1">
        <v>33</v>
      </c>
      <c r="O82" s="1" t="s">
        <v>2496</v>
      </c>
      <c r="P82" s="1">
        <v>1</v>
      </c>
      <c r="R82" s="1">
        <v>90</v>
      </c>
      <c r="S82" s="1" t="s">
        <v>1805</v>
      </c>
      <c r="W82" s="105">
        <v>710</v>
      </c>
    </row>
    <row r="83" spans="14:23" hidden="1">
      <c r="N83" s="1">
        <v>34</v>
      </c>
      <c r="O83" s="1" t="s">
        <v>2497</v>
      </c>
      <c r="P83" s="1">
        <v>1</v>
      </c>
      <c r="R83" s="1">
        <v>95</v>
      </c>
      <c r="S83" s="1" t="s">
        <v>683</v>
      </c>
      <c r="W83" s="105">
        <v>721</v>
      </c>
    </row>
    <row r="84" spans="14:23" hidden="1">
      <c r="N84" s="1">
        <v>35</v>
      </c>
      <c r="O84" s="1" t="s">
        <v>2498</v>
      </c>
      <c r="P84" s="1">
        <v>11</v>
      </c>
      <c r="R84" s="1">
        <v>96</v>
      </c>
      <c r="S84" s="1" t="s">
        <v>128</v>
      </c>
      <c r="W84" s="105">
        <v>729</v>
      </c>
    </row>
    <row r="85" spans="14:23" hidden="1">
      <c r="N85" s="1">
        <v>36</v>
      </c>
      <c r="O85" s="1" t="s">
        <v>2499</v>
      </c>
      <c r="P85" s="1">
        <v>5</v>
      </c>
      <c r="R85" s="1">
        <v>102</v>
      </c>
      <c r="S85" s="1" t="s">
        <v>129</v>
      </c>
      <c r="W85" s="105">
        <v>811</v>
      </c>
    </row>
    <row r="86" spans="14:23" hidden="1">
      <c r="N86" s="1">
        <v>37</v>
      </c>
      <c r="O86" s="1" t="s">
        <v>2500</v>
      </c>
      <c r="P86" s="1">
        <v>9</v>
      </c>
      <c r="R86" s="1">
        <v>106</v>
      </c>
      <c r="S86" s="1" t="s">
        <v>2237</v>
      </c>
      <c r="W86" s="105">
        <v>812</v>
      </c>
    </row>
    <row r="87" spans="14:23" hidden="1">
      <c r="N87" s="1">
        <v>38</v>
      </c>
      <c r="O87" s="1" t="s">
        <v>2501</v>
      </c>
      <c r="P87" s="1">
        <v>8</v>
      </c>
      <c r="R87" s="1">
        <v>110</v>
      </c>
      <c r="S87" s="1" t="s">
        <v>332</v>
      </c>
      <c r="W87" s="105">
        <v>891</v>
      </c>
    </row>
    <row r="88" spans="14:23" hidden="1">
      <c r="N88" s="1">
        <v>39</v>
      </c>
      <c r="O88" s="1" t="s">
        <v>2502</v>
      </c>
      <c r="P88" s="1">
        <v>12</v>
      </c>
      <c r="R88" s="1">
        <v>120</v>
      </c>
      <c r="S88" s="1" t="s">
        <v>2238</v>
      </c>
      <c r="W88" s="105">
        <v>892</v>
      </c>
    </row>
    <row r="89" spans="14:23" hidden="1">
      <c r="N89" s="1">
        <v>40</v>
      </c>
      <c r="O89" s="1" t="s">
        <v>2503</v>
      </c>
      <c r="P89" s="1">
        <v>18</v>
      </c>
      <c r="R89" s="1">
        <v>121</v>
      </c>
      <c r="S89" s="1" t="s">
        <v>3306</v>
      </c>
      <c r="W89" s="105">
        <v>893</v>
      </c>
    </row>
    <row r="90" spans="14:23" hidden="1">
      <c r="N90" s="1">
        <v>41</v>
      </c>
      <c r="O90" s="1" t="s">
        <v>2504</v>
      </c>
      <c r="P90" s="1">
        <v>2</v>
      </c>
      <c r="R90" s="1">
        <v>122</v>
      </c>
      <c r="S90" s="1" t="s">
        <v>1295</v>
      </c>
      <c r="W90" s="105">
        <v>899</v>
      </c>
    </row>
    <row r="91" spans="14:23" hidden="1">
      <c r="N91" s="1">
        <v>42</v>
      </c>
      <c r="O91" s="1" t="s">
        <v>2505</v>
      </c>
      <c r="P91" s="1">
        <v>18</v>
      </c>
      <c r="R91" s="1">
        <v>123</v>
      </c>
      <c r="S91" s="1" t="s">
        <v>3307</v>
      </c>
      <c r="W91" s="105">
        <v>910</v>
      </c>
    </row>
    <row r="92" spans="14:23" hidden="1">
      <c r="N92" s="1">
        <v>43</v>
      </c>
      <c r="O92" s="1" t="s">
        <v>2506</v>
      </c>
      <c r="P92" s="1">
        <v>18</v>
      </c>
      <c r="R92" s="1">
        <v>160</v>
      </c>
      <c r="S92" s="1" t="s">
        <v>1300</v>
      </c>
      <c r="W92" s="105">
        <v>990</v>
      </c>
    </row>
    <row r="93" spans="14:23" hidden="1">
      <c r="N93" s="1">
        <v>44</v>
      </c>
      <c r="O93" s="1" t="s">
        <v>2507</v>
      </c>
      <c r="P93" s="1">
        <v>16</v>
      </c>
      <c r="R93" s="1">
        <v>185</v>
      </c>
      <c r="S93" s="1" t="s">
        <v>3482</v>
      </c>
      <c r="W93" s="105">
        <v>1011</v>
      </c>
    </row>
    <row r="94" spans="14:23" hidden="1">
      <c r="N94" s="1">
        <v>46</v>
      </c>
      <c r="O94" s="1" t="s">
        <v>2508</v>
      </c>
      <c r="P94" s="1">
        <v>12</v>
      </c>
      <c r="R94" s="1">
        <v>196</v>
      </c>
      <c r="S94" s="1" t="s">
        <v>2712</v>
      </c>
      <c r="W94" s="105">
        <v>1012</v>
      </c>
    </row>
    <row r="95" spans="14:23" hidden="1">
      <c r="N95" s="1">
        <v>47</v>
      </c>
      <c r="O95" s="1" t="s">
        <v>2509</v>
      </c>
      <c r="P95" s="1">
        <v>18</v>
      </c>
      <c r="R95" s="1">
        <v>240</v>
      </c>
      <c r="S95" s="1" t="s">
        <v>3086</v>
      </c>
      <c r="W95" s="105">
        <v>1013</v>
      </c>
    </row>
    <row r="96" spans="14:23" hidden="1">
      <c r="N96" s="1">
        <v>48</v>
      </c>
      <c r="O96" s="1" t="s">
        <v>2510</v>
      </c>
      <c r="P96" s="1">
        <v>5</v>
      </c>
      <c r="R96" s="1">
        <v>241</v>
      </c>
      <c r="S96" s="1" t="s">
        <v>3308</v>
      </c>
      <c r="W96" s="105">
        <v>1020</v>
      </c>
    </row>
    <row r="97" spans="14:23" hidden="1">
      <c r="N97" s="1">
        <v>49</v>
      </c>
      <c r="O97" s="1" t="s">
        <v>1471</v>
      </c>
      <c r="P97" s="1">
        <v>4</v>
      </c>
      <c r="R97" s="1">
        <v>242</v>
      </c>
      <c r="S97" s="1" t="s">
        <v>1804</v>
      </c>
      <c r="W97" s="105">
        <v>1031</v>
      </c>
    </row>
    <row r="98" spans="14:23" hidden="1">
      <c r="N98" s="1">
        <v>50</v>
      </c>
      <c r="O98" s="1" t="s">
        <v>1472</v>
      </c>
      <c r="P98" s="1">
        <v>17</v>
      </c>
      <c r="R98" s="1">
        <v>250</v>
      </c>
      <c r="S98" s="1" t="s">
        <v>1912</v>
      </c>
      <c r="W98" s="105">
        <v>1032</v>
      </c>
    </row>
    <row r="99" spans="14:23" hidden="1">
      <c r="N99" s="1">
        <v>51</v>
      </c>
      <c r="O99" s="1" t="s">
        <v>1473</v>
      </c>
      <c r="P99" s="1">
        <v>15</v>
      </c>
      <c r="R99" s="1">
        <v>256</v>
      </c>
      <c r="S99" s="1" t="s">
        <v>3309</v>
      </c>
      <c r="W99" s="105">
        <v>1039</v>
      </c>
    </row>
    <row r="100" spans="14:23" hidden="1">
      <c r="N100" s="1">
        <v>52</v>
      </c>
      <c r="O100" s="1" t="s">
        <v>1474</v>
      </c>
      <c r="P100" s="1">
        <v>8</v>
      </c>
      <c r="R100" s="1">
        <v>258</v>
      </c>
      <c r="S100" s="1" t="s">
        <v>2718</v>
      </c>
      <c r="W100" s="105">
        <v>1041</v>
      </c>
    </row>
    <row r="101" spans="14:23" hidden="1">
      <c r="N101" s="1">
        <v>53</v>
      </c>
      <c r="O101" s="1" t="s">
        <v>1475</v>
      </c>
      <c r="P101" s="1">
        <v>8</v>
      </c>
      <c r="W101" s="105">
        <v>1042</v>
      </c>
    </row>
    <row r="102" spans="14:23" hidden="1">
      <c r="N102" s="1">
        <v>54</v>
      </c>
      <c r="O102" s="1" t="s">
        <v>1476</v>
      </c>
      <c r="P102" s="1">
        <v>10</v>
      </c>
      <c r="W102" s="105">
        <v>1051</v>
      </c>
    </row>
    <row r="103" spans="14:23" hidden="1">
      <c r="N103" s="1">
        <v>55</v>
      </c>
      <c r="O103" s="1" t="s">
        <v>1477</v>
      </c>
      <c r="P103" s="1">
        <v>8</v>
      </c>
      <c r="W103" s="105">
        <v>1052</v>
      </c>
    </row>
    <row r="104" spans="14:23" hidden="1">
      <c r="N104" s="1">
        <v>56</v>
      </c>
      <c r="O104" s="1" t="s">
        <v>1478</v>
      </c>
      <c r="P104" s="1">
        <v>10</v>
      </c>
      <c r="W104" s="105">
        <v>1061</v>
      </c>
    </row>
    <row r="105" spans="14:23" hidden="1">
      <c r="N105" s="1">
        <v>57</v>
      </c>
      <c r="O105" s="1" t="s">
        <v>1479</v>
      </c>
      <c r="P105" s="1">
        <v>10</v>
      </c>
      <c r="W105" s="105">
        <v>1062</v>
      </c>
    </row>
    <row r="106" spans="14:23" hidden="1">
      <c r="N106" s="1">
        <v>58</v>
      </c>
      <c r="O106" s="1" t="s">
        <v>1480</v>
      </c>
      <c r="P106" s="1">
        <v>11</v>
      </c>
      <c r="W106" s="105">
        <v>1071</v>
      </c>
    </row>
    <row r="107" spans="14:23" hidden="1">
      <c r="N107" s="1">
        <v>60</v>
      </c>
      <c r="O107" s="1" t="s">
        <v>1481</v>
      </c>
      <c r="P107" s="1">
        <v>20</v>
      </c>
      <c r="W107" s="105">
        <v>1072</v>
      </c>
    </row>
    <row r="108" spans="14:23" hidden="1">
      <c r="N108" s="1">
        <v>61</v>
      </c>
      <c r="O108" s="1" t="s">
        <v>1482</v>
      </c>
      <c r="P108" s="1">
        <v>8</v>
      </c>
      <c r="W108" s="105">
        <v>1073</v>
      </c>
    </row>
    <row r="109" spans="14:23" hidden="1">
      <c r="N109" s="1">
        <v>63</v>
      </c>
      <c r="O109" s="1" t="s">
        <v>1483</v>
      </c>
      <c r="P109" s="1">
        <v>7</v>
      </c>
      <c r="W109" s="105">
        <v>1081</v>
      </c>
    </row>
    <row r="110" spans="14:23" hidden="1">
      <c r="N110" s="1">
        <v>64</v>
      </c>
      <c r="O110" s="1" t="s">
        <v>1484</v>
      </c>
      <c r="P110" s="1">
        <v>14</v>
      </c>
      <c r="W110" s="105">
        <v>1082</v>
      </c>
    </row>
    <row r="111" spans="14:23" hidden="1">
      <c r="N111" s="1">
        <v>65</v>
      </c>
      <c r="O111" s="1" t="s">
        <v>1485</v>
      </c>
      <c r="P111" s="1">
        <v>14</v>
      </c>
      <c r="W111" s="105">
        <v>1083</v>
      </c>
    </row>
    <row r="112" spans="14:23" hidden="1">
      <c r="N112" s="1">
        <v>66</v>
      </c>
      <c r="O112" s="1" t="s">
        <v>3336</v>
      </c>
      <c r="P112" s="1">
        <v>14</v>
      </c>
      <c r="W112" s="105">
        <v>1084</v>
      </c>
    </row>
    <row r="113" spans="14:23" hidden="1">
      <c r="N113" s="1">
        <v>67</v>
      </c>
      <c r="O113" s="1" t="s">
        <v>3337</v>
      </c>
      <c r="P113" s="1">
        <v>7</v>
      </c>
      <c r="W113" s="105">
        <v>1085</v>
      </c>
    </row>
    <row r="114" spans="14:23" hidden="1">
      <c r="N114" s="1">
        <v>68</v>
      </c>
      <c r="O114" s="1" t="s">
        <v>3338</v>
      </c>
      <c r="P114" s="1">
        <v>12</v>
      </c>
      <c r="W114" s="105">
        <v>1086</v>
      </c>
    </row>
    <row r="115" spans="14:23" hidden="1">
      <c r="N115" s="1">
        <v>69</v>
      </c>
      <c r="O115" s="1" t="s">
        <v>3339</v>
      </c>
      <c r="P115" s="1">
        <v>8</v>
      </c>
      <c r="W115" s="105">
        <v>1089</v>
      </c>
    </row>
    <row r="116" spans="14:23" hidden="1">
      <c r="N116" s="1">
        <v>70</v>
      </c>
      <c r="O116" s="1" t="s">
        <v>3340</v>
      </c>
      <c r="P116" s="1">
        <v>2</v>
      </c>
      <c r="W116" s="105">
        <v>1091</v>
      </c>
    </row>
    <row r="117" spans="14:23" hidden="1">
      <c r="N117" s="1">
        <v>71</v>
      </c>
      <c r="O117" s="1" t="s">
        <v>3341</v>
      </c>
      <c r="P117" s="1">
        <v>7</v>
      </c>
      <c r="W117" s="105">
        <v>1092</v>
      </c>
    </row>
    <row r="118" spans="14:23" hidden="1">
      <c r="N118" s="1">
        <v>72</v>
      </c>
      <c r="O118" s="1" t="s">
        <v>3342</v>
      </c>
      <c r="P118" s="1">
        <v>17</v>
      </c>
      <c r="W118" s="105">
        <v>1101</v>
      </c>
    </row>
    <row r="119" spans="14:23" hidden="1">
      <c r="N119" s="1">
        <v>74</v>
      </c>
      <c r="O119" s="1" t="s">
        <v>3343</v>
      </c>
      <c r="P119" s="1">
        <v>8</v>
      </c>
      <c r="W119" s="105">
        <v>1102</v>
      </c>
    </row>
    <row r="120" spans="14:23" hidden="1">
      <c r="N120" s="1">
        <v>75</v>
      </c>
      <c r="O120" s="1" t="s">
        <v>3344</v>
      </c>
      <c r="P120" s="1">
        <v>20</v>
      </c>
      <c r="W120" s="105">
        <v>1103</v>
      </c>
    </row>
    <row r="121" spans="14:23" hidden="1">
      <c r="N121" s="1">
        <v>77</v>
      </c>
      <c r="O121" s="1" t="s">
        <v>3345</v>
      </c>
      <c r="P121" s="1">
        <v>17</v>
      </c>
      <c r="W121" s="105">
        <v>1104</v>
      </c>
    </row>
    <row r="122" spans="14:23" hidden="1">
      <c r="N122" s="1">
        <v>78</v>
      </c>
      <c r="O122" s="1" t="s">
        <v>3346</v>
      </c>
      <c r="P122" s="1">
        <v>20</v>
      </c>
      <c r="W122" s="105">
        <v>1105</v>
      </c>
    </row>
    <row r="123" spans="14:23" hidden="1">
      <c r="N123" s="1">
        <v>79</v>
      </c>
      <c r="O123" s="1" t="s">
        <v>3347</v>
      </c>
      <c r="P123" s="1">
        <v>2</v>
      </c>
      <c r="W123" s="105">
        <v>1106</v>
      </c>
    </row>
    <row r="124" spans="14:23" hidden="1">
      <c r="N124" s="1">
        <v>80</v>
      </c>
      <c r="O124" s="1" t="s">
        <v>3348</v>
      </c>
      <c r="P124" s="1">
        <v>5</v>
      </c>
      <c r="W124" s="105">
        <v>1107</v>
      </c>
    </row>
    <row r="125" spans="14:23" hidden="1">
      <c r="N125" s="1">
        <v>81</v>
      </c>
      <c r="O125" s="1" t="s">
        <v>3349</v>
      </c>
      <c r="P125" s="1">
        <v>12</v>
      </c>
      <c r="W125" s="105">
        <v>1200</v>
      </c>
    </row>
    <row r="126" spans="14:23" hidden="1">
      <c r="N126" s="1">
        <v>82</v>
      </c>
      <c r="O126" s="1" t="s">
        <v>503</v>
      </c>
      <c r="P126" s="1">
        <v>20</v>
      </c>
      <c r="W126" s="105">
        <v>1310</v>
      </c>
    </row>
    <row r="127" spans="14:23" hidden="1">
      <c r="N127" s="1">
        <v>83</v>
      </c>
      <c r="O127" s="1" t="s">
        <v>504</v>
      </c>
      <c r="P127" s="1">
        <v>3</v>
      </c>
      <c r="W127" s="105">
        <v>1320</v>
      </c>
    </row>
    <row r="128" spans="14:23" hidden="1">
      <c r="N128" s="1">
        <v>84</v>
      </c>
      <c r="O128" s="1" t="s">
        <v>505</v>
      </c>
      <c r="P128" s="1">
        <v>9</v>
      </c>
      <c r="W128" s="105">
        <v>1330</v>
      </c>
    </row>
    <row r="129" spans="14:23" hidden="1">
      <c r="N129" s="1">
        <v>85</v>
      </c>
      <c r="O129" s="1" t="s">
        <v>506</v>
      </c>
      <c r="P129" s="1">
        <v>5</v>
      </c>
      <c r="W129" s="105">
        <v>1391</v>
      </c>
    </row>
    <row r="130" spans="14:23" hidden="1">
      <c r="N130" s="1">
        <v>86</v>
      </c>
      <c r="O130" s="1" t="s">
        <v>507</v>
      </c>
      <c r="P130" s="1">
        <v>14</v>
      </c>
      <c r="W130" s="105">
        <v>1392</v>
      </c>
    </row>
    <row r="131" spans="14:23" hidden="1">
      <c r="N131" s="1">
        <v>87</v>
      </c>
      <c r="O131" s="1" t="s">
        <v>508</v>
      </c>
      <c r="P131" s="1">
        <v>17</v>
      </c>
      <c r="W131" s="105">
        <v>1393</v>
      </c>
    </row>
    <row r="132" spans="14:23" hidden="1">
      <c r="N132" s="1">
        <v>88</v>
      </c>
      <c r="O132" s="1" t="s">
        <v>509</v>
      </c>
      <c r="P132" s="1">
        <v>17</v>
      </c>
      <c r="W132" s="105">
        <v>1394</v>
      </c>
    </row>
    <row r="133" spans="14:23" hidden="1">
      <c r="N133" s="1">
        <v>89</v>
      </c>
      <c r="O133" s="1" t="s">
        <v>510</v>
      </c>
      <c r="P133" s="1">
        <v>20</v>
      </c>
      <c r="W133" s="105">
        <v>1395</v>
      </c>
    </row>
    <row r="134" spans="14:23" hidden="1">
      <c r="N134" s="1">
        <v>90</v>
      </c>
      <c r="O134" s="1" t="s">
        <v>511</v>
      </c>
      <c r="P134" s="1">
        <v>4</v>
      </c>
      <c r="W134" s="105">
        <v>1396</v>
      </c>
    </row>
    <row r="135" spans="14:23" hidden="1">
      <c r="N135" s="1">
        <v>91</v>
      </c>
      <c r="O135" s="1" t="s">
        <v>3587</v>
      </c>
      <c r="P135" s="1">
        <v>14</v>
      </c>
      <c r="W135" s="105">
        <v>1399</v>
      </c>
    </row>
    <row r="136" spans="14:23" hidden="1">
      <c r="N136" s="1">
        <v>92</v>
      </c>
      <c r="O136" s="1" t="s">
        <v>3588</v>
      </c>
      <c r="P136" s="1">
        <v>16</v>
      </c>
      <c r="W136" s="105">
        <v>1411</v>
      </c>
    </row>
    <row r="137" spans="14:23" hidden="1">
      <c r="N137" s="1">
        <v>94</v>
      </c>
      <c r="O137" s="1" t="s">
        <v>3589</v>
      </c>
      <c r="P137" s="1">
        <v>14</v>
      </c>
      <c r="W137" s="105">
        <v>1412</v>
      </c>
    </row>
    <row r="138" spans="14:23" hidden="1">
      <c r="N138" s="1">
        <v>95</v>
      </c>
      <c r="O138" s="1" t="s">
        <v>3590</v>
      </c>
      <c r="P138" s="1">
        <v>15</v>
      </c>
      <c r="W138" s="105">
        <v>1413</v>
      </c>
    </row>
    <row r="139" spans="14:23" hidden="1">
      <c r="N139" s="1">
        <v>96</v>
      </c>
      <c r="O139" s="1" t="s">
        <v>3591</v>
      </c>
      <c r="P139" s="1">
        <v>6</v>
      </c>
      <c r="W139" s="105">
        <v>1414</v>
      </c>
    </row>
    <row r="140" spans="14:23" hidden="1">
      <c r="N140" s="1">
        <v>97</v>
      </c>
      <c r="O140" s="1" t="s">
        <v>3592</v>
      </c>
      <c r="P140" s="1">
        <v>1</v>
      </c>
      <c r="W140" s="105">
        <v>1419</v>
      </c>
    </row>
    <row r="141" spans="14:23" hidden="1">
      <c r="N141" s="1">
        <v>98</v>
      </c>
      <c r="O141" s="1" t="s">
        <v>3593</v>
      </c>
      <c r="P141" s="1">
        <v>19</v>
      </c>
      <c r="W141" s="105">
        <v>1420</v>
      </c>
    </row>
    <row r="142" spans="14:23" hidden="1">
      <c r="N142" s="1">
        <v>99</v>
      </c>
      <c r="O142" s="1" t="s">
        <v>3594</v>
      </c>
      <c r="P142" s="1">
        <v>4</v>
      </c>
      <c r="W142" s="105">
        <v>1431</v>
      </c>
    </row>
    <row r="143" spans="14:23" hidden="1">
      <c r="N143" s="1">
        <v>100</v>
      </c>
      <c r="O143" s="1" t="s">
        <v>3595</v>
      </c>
      <c r="P143" s="1">
        <v>17</v>
      </c>
      <c r="W143" s="105">
        <v>1439</v>
      </c>
    </row>
    <row r="144" spans="14:23" hidden="1">
      <c r="N144" s="1">
        <v>101</v>
      </c>
      <c r="O144" s="1" t="s">
        <v>3596</v>
      </c>
      <c r="P144" s="1">
        <v>1</v>
      </c>
      <c r="W144" s="105">
        <v>1511</v>
      </c>
    </row>
    <row r="145" spans="14:23" hidden="1">
      <c r="N145" s="1">
        <v>102</v>
      </c>
      <c r="O145" s="1" t="s">
        <v>3597</v>
      </c>
      <c r="P145" s="1">
        <v>3</v>
      </c>
      <c r="W145" s="105">
        <v>1512</v>
      </c>
    </row>
    <row r="146" spans="14:23" hidden="1">
      <c r="N146" s="1">
        <v>103</v>
      </c>
      <c r="O146" s="1" t="s">
        <v>3598</v>
      </c>
      <c r="P146" s="1">
        <v>14</v>
      </c>
      <c r="W146" s="105">
        <v>1520</v>
      </c>
    </row>
    <row r="147" spans="14:23" hidden="1">
      <c r="N147" s="1">
        <v>104</v>
      </c>
      <c r="O147" s="1" t="s">
        <v>3599</v>
      </c>
      <c r="P147" s="1">
        <v>6</v>
      </c>
      <c r="W147" s="105">
        <v>1610</v>
      </c>
    </row>
    <row r="148" spans="14:23" hidden="1">
      <c r="N148" s="1">
        <v>105</v>
      </c>
      <c r="O148" s="1" t="s">
        <v>3600</v>
      </c>
      <c r="P148" s="1">
        <v>7</v>
      </c>
      <c r="W148" s="105">
        <v>1621</v>
      </c>
    </row>
    <row r="149" spans="14:23" hidden="1">
      <c r="N149" s="1">
        <v>106</v>
      </c>
      <c r="O149" s="1" t="s">
        <v>3601</v>
      </c>
      <c r="P149" s="1">
        <v>14</v>
      </c>
      <c r="W149" s="105">
        <v>1622</v>
      </c>
    </row>
    <row r="150" spans="14:23" hidden="1">
      <c r="N150" s="1">
        <v>107</v>
      </c>
      <c r="O150" s="1" t="s">
        <v>3602</v>
      </c>
      <c r="P150" s="1">
        <v>6</v>
      </c>
      <c r="W150" s="105">
        <v>1623</v>
      </c>
    </row>
    <row r="151" spans="14:23" hidden="1">
      <c r="N151" s="1">
        <v>108</v>
      </c>
      <c r="O151" s="1" t="s">
        <v>3603</v>
      </c>
      <c r="P151" s="1">
        <v>2</v>
      </c>
      <c r="W151" s="105">
        <v>1624</v>
      </c>
    </row>
    <row r="152" spans="14:23" hidden="1">
      <c r="N152" s="1">
        <v>110</v>
      </c>
      <c r="O152" s="1" t="s">
        <v>3604</v>
      </c>
      <c r="P152" s="1">
        <v>14</v>
      </c>
      <c r="W152" s="105">
        <v>1629</v>
      </c>
    </row>
    <row r="153" spans="14:23" hidden="1">
      <c r="N153" s="1">
        <v>111</v>
      </c>
      <c r="O153" s="1" t="s">
        <v>3605</v>
      </c>
      <c r="P153" s="1">
        <v>14</v>
      </c>
      <c r="W153" s="105">
        <v>1711</v>
      </c>
    </row>
    <row r="154" spans="14:23" hidden="1">
      <c r="N154" s="1">
        <v>113</v>
      </c>
      <c r="O154" s="1" t="s">
        <v>3606</v>
      </c>
      <c r="P154" s="1">
        <v>15</v>
      </c>
      <c r="W154" s="105">
        <v>1712</v>
      </c>
    </row>
    <row r="155" spans="14:23" hidden="1">
      <c r="N155" s="1">
        <v>114</v>
      </c>
      <c r="O155" s="1" t="s">
        <v>3607</v>
      </c>
      <c r="P155" s="1">
        <v>1</v>
      </c>
      <c r="W155" s="105">
        <v>1721</v>
      </c>
    </row>
    <row r="156" spans="14:23" hidden="1">
      <c r="N156" s="1">
        <v>115</v>
      </c>
      <c r="O156" s="1" t="s">
        <v>3608</v>
      </c>
      <c r="P156" s="1">
        <v>6</v>
      </c>
      <c r="W156" s="105">
        <v>1722</v>
      </c>
    </row>
    <row r="157" spans="14:23" hidden="1">
      <c r="N157" s="1">
        <v>116</v>
      </c>
      <c r="O157" s="1" t="s">
        <v>2747</v>
      </c>
      <c r="P157" s="1">
        <v>14</v>
      </c>
      <c r="W157" s="105">
        <v>1723</v>
      </c>
    </row>
    <row r="158" spans="14:23" hidden="1">
      <c r="N158" s="1">
        <v>117</v>
      </c>
      <c r="O158" s="1" t="s">
        <v>2748</v>
      </c>
      <c r="P158" s="1">
        <v>8</v>
      </c>
      <c r="W158" s="105">
        <v>1724</v>
      </c>
    </row>
    <row r="159" spans="14:23" hidden="1">
      <c r="N159" s="1">
        <v>118</v>
      </c>
      <c r="O159" s="1" t="s">
        <v>3834</v>
      </c>
      <c r="P159" s="1">
        <v>12</v>
      </c>
      <c r="W159" s="105">
        <v>1729</v>
      </c>
    </row>
    <row r="160" spans="14:23" hidden="1">
      <c r="N160" s="1">
        <v>119</v>
      </c>
      <c r="O160" s="1" t="s">
        <v>3835</v>
      </c>
      <c r="P160" s="1">
        <v>7</v>
      </c>
      <c r="W160" s="105">
        <v>1811</v>
      </c>
    </row>
    <row r="161" spans="14:23" hidden="1">
      <c r="N161" s="1">
        <v>120</v>
      </c>
      <c r="O161" s="1" t="s">
        <v>3836</v>
      </c>
      <c r="P161" s="1">
        <v>4</v>
      </c>
      <c r="W161" s="105">
        <v>1812</v>
      </c>
    </row>
    <row r="162" spans="14:23" hidden="1">
      <c r="N162" s="1">
        <v>121</v>
      </c>
      <c r="O162" s="1" t="s">
        <v>3837</v>
      </c>
      <c r="P162" s="1">
        <v>3</v>
      </c>
      <c r="W162" s="105">
        <v>1813</v>
      </c>
    </row>
    <row r="163" spans="14:23" hidden="1">
      <c r="N163" s="1">
        <v>122</v>
      </c>
      <c r="O163" s="1" t="s">
        <v>3838</v>
      </c>
      <c r="P163" s="1">
        <v>6</v>
      </c>
      <c r="W163" s="105">
        <v>1814</v>
      </c>
    </row>
    <row r="164" spans="14:23" hidden="1">
      <c r="N164" s="1">
        <v>123</v>
      </c>
      <c r="O164" s="1" t="s">
        <v>3839</v>
      </c>
      <c r="P164" s="1">
        <v>20</v>
      </c>
      <c r="W164" s="105">
        <v>1820</v>
      </c>
    </row>
    <row r="165" spans="14:23" hidden="1">
      <c r="N165" s="1">
        <v>124</v>
      </c>
      <c r="O165" s="1" t="s">
        <v>3840</v>
      </c>
      <c r="P165" s="1">
        <v>14</v>
      </c>
      <c r="W165" s="105">
        <v>1910</v>
      </c>
    </row>
    <row r="166" spans="14:23" hidden="1">
      <c r="N166" s="1">
        <v>125</v>
      </c>
      <c r="O166" s="1" t="s">
        <v>3841</v>
      </c>
      <c r="P166" s="1">
        <v>2</v>
      </c>
      <c r="W166" s="105">
        <v>1920</v>
      </c>
    </row>
    <row r="167" spans="14:23" hidden="1">
      <c r="N167" s="1">
        <v>127</v>
      </c>
      <c r="O167" s="1" t="s">
        <v>3842</v>
      </c>
      <c r="P167" s="1">
        <v>12</v>
      </c>
      <c r="W167" s="105">
        <v>2011</v>
      </c>
    </row>
    <row r="168" spans="14:23" hidden="1">
      <c r="N168" s="1">
        <v>129</v>
      </c>
      <c r="O168" s="1" t="s">
        <v>3843</v>
      </c>
      <c r="P168" s="1">
        <v>5</v>
      </c>
      <c r="W168" s="105">
        <v>2012</v>
      </c>
    </row>
    <row r="169" spans="14:23" hidden="1">
      <c r="N169" s="1">
        <v>130</v>
      </c>
      <c r="O169" s="1" t="s">
        <v>3844</v>
      </c>
      <c r="P169" s="1">
        <v>9</v>
      </c>
      <c r="W169" s="105">
        <v>2013</v>
      </c>
    </row>
    <row r="170" spans="14:23" hidden="1">
      <c r="N170" s="1">
        <v>131</v>
      </c>
      <c r="O170" s="1" t="s">
        <v>3845</v>
      </c>
      <c r="P170" s="1">
        <v>13</v>
      </c>
      <c r="W170" s="105">
        <v>2014</v>
      </c>
    </row>
    <row r="171" spans="14:23" hidden="1">
      <c r="N171" s="1">
        <v>132</v>
      </c>
      <c r="O171" s="1" t="s">
        <v>3846</v>
      </c>
      <c r="P171" s="1">
        <v>18</v>
      </c>
      <c r="W171" s="105">
        <v>2015</v>
      </c>
    </row>
    <row r="172" spans="14:23" hidden="1">
      <c r="N172" s="1">
        <v>133</v>
      </c>
      <c r="O172" s="1" t="s">
        <v>3847</v>
      </c>
      <c r="P172" s="1">
        <v>21</v>
      </c>
      <c r="W172" s="105">
        <v>2016</v>
      </c>
    </row>
    <row r="173" spans="14:23" hidden="1">
      <c r="N173" s="1">
        <v>134</v>
      </c>
      <c r="O173" s="1" t="s">
        <v>3848</v>
      </c>
      <c r="P173" s="1">
        <v>17</v>
      </c>
      <c r="W173" s="105">
        <v>2017</v>
      </c>
    </row>
    <row r="174" spans="14:23" hidden="1">
      <c r="N174" s="1">
        <v>135</v>
      </c>
      <c r="O174" s="1" t="s">
        <v>3849</v>
      </c>
      <c r="P174" s="1">
        <v>1</v>
      </c>
      <c r="W174" s="105">
        <v>2020</v>
      </c>
    </row>
    <row r="175" spans="14:23" hidden="1">
      <c r="N175" s="1">
        <v>136</v>
      </c>
      <c r="O175" s="1" t="s">
        <v>3850</v>
      </c>
      <c r="P175" s="1">
        <v>10</v>
      </c>
      <c r="W175" s="105">
        <v>2030</v>
      </c>
    </row>
    <row r="176" spans="14:23" hidden="1">
      <c r="N176" s="1">
        <v>137</v>
      </c>
      <c r="O176" s="1" t="s">
        <v>3851</v>
      </c>
      <c r="P176" s="1">
        <v>16</v>
      </c>
      <c r="W176" s="105">
        <v>2041</v>
      </c>
    </row>
    <row r="177" spans="14:23" hidden="1">
      <c r="N177" s="1">
        <v>138</v>
      </c>
      <c r="O177" s="1" t="s">
        <v>3852</v>
      </c>
      <c r="P177" s="1">
        <v>18</v>
      </c>
      <c r="W177" s="105">
        <v>2042</v>
      </c>
    </row>
    <row r="178" spans="14:23" hidden="1">
      <c r="N178" s="1">
        <v>139</v>
      </c>
      <c r="O178" s="1" t="s">
        <v>3853</v>
      </c>
      <c r="P178" s="1">
        <v>7</v>
      </c>
      <c r="W178" s="105">
        <v>2051</v>
      </c>
    </row>
    <row r="179" spans="14:23" hidden="1">
      <c r="N179" s="1">
        <v>140</v>
      </c>
      <c r="O179" s="1" t="s">
        <v>3854</v>
      </c>
      <c r="P179" s="1">
        <v>12</v>
      </c>
      <c r="W179" s="105">
        <v>2052</v>
      </c>
    </row>
    <row r="180" spans="14:23" hidden="1">
      <c r="N180" s="1">
        <v>141</v>
      </c>
      <c r="O180" s="1" t="s">
        <v>3855</v>
      </c>
      <c r="P180" s="1">
        <v>16</v>
      </c>
      <c r="W180" s="105">
        <v>2053</v>
      </c>
    </row>
    <row r="181" spans="14:23" hidden="1">
      <c r="N181" s="1">
        <v>144</v>
      </c>
      <c r="O181" s="1" t="s">
        <v>3856</v>
      </c>
      <c r="P181" s="1">
        <v>7</v>
      </c>
      <c r="W181" s="105">
        <v>2059</v>
      </c>
    </row>
    <row r="182" spans="14:23" hidden="1">
      <c r="N182" s="1">
        <v>145</v>
      </c>
      <c r="O182" s="1" t="s">
        <v>3857</v>
      </c>
      <c r="P182" s="1">
        <v>6</v>
      </c>
      <c r="W182" s="105">
        <v>2060</v>
      </c>
    </row>
    <row r="183" spans="14:23" hidden="1">
      <c r="N183" s="1">
        <v>146</v>
      </c>
      <c r="O183" s="1" t="s">
        <v>3858</v>
      </c>
      <c r="P183" s="1">
        <v>2</v>
      </c>
      <c r="W183" s="105">
        <v>2110</v>
      </c>
    </row>
    <row r="184" spans="14:23" hidden="1">
      <c r="N184" s="1">
        <v>148</v>
      </c>
      <c r="O184" s="1" t="s">
        <v>3859</v>
      </c>
      <c r="P184" s="1">
        <v>17</v>
      </c>
      <c r="W184" s="105">
        <v>2120</v>
      </c>
    </row>
    <row r="185" spans="14:23" hidden="1">
      <c r="N185" s="1">
        <v>149</v>
      </c>
      <c r="O185" s="1" t="s">
        <v>3860</v>
      </c>
      <c r="P185" s="1">
        <v>3</v>
      </c>
      <c r="W185" s="105">
        <v>2211</v>
      </c>
    </row>
    <row r="186" spans="14:23" hidden="1">
      <c r="N186" s="1">
        <v>150</v>
      </c>
      <c r="O186" s="1" t="s">
        <v>3918</v>
      </c>
      <c r="P186" s="1">
        <v>3</v>
      </c>
      <c r="W186" s="105">
        <v>2219</v>
      </c>
    </row>
    <row r="187" spans="14:23" hidden="1">
      <c r="N187" s="1">
        <v>151</v>
      </c>
      <c r="O187" s="1" t="s">
        <v>3919</v>
      </c>
      <c r="P187" s="1">
        <v>5</v>
      </c>
      <c r="W187" s="105">
        <v>2221</v>
      </c>
    </row>
    <row r="188" spans="14:23" hidden="1">
      <c r="N188" s="1">
        <v>152</v>
      </c>
      <c r="O188" s="1" t="s">
        <v>3920</v>
      </c>
      <c r="P188" s="1">
        <v>2</v>
      </c>
      <c r="W188" s="105">
        <v>2222</v>
      </c>
    </row>
    <row r="189" spans="14:23" hidden="1">
      <c r="N189" s="1">
        <v>153</v>
      </c>
      <c r="O189" s="1" t="s">
        <v>3921</v>
      </c>
      <c r="P189" s="1">
        <v>17</v>
      </c>
      <c r="W189" s="105">
        <v>2223</v>
      </c>
    </row>
    <row r="190" spans="14:23" hidden="1">
      <c r="N190" s="1">
        <v>154</v>
      </c>
      <c r="O190" s="1" t="s">
        <v>3922</v>
      </c>
      <c r="P190" s="1">
        <v>16</v>
      </c>
      <c r="W190" s="105">
        <v>2229</v>
      </c>
    </row>
    <row r="191" spans="14:23" hidden="1">
      <c r="N191" s="1">
        <v>155</v>
      </c>
      <c r="O191" s="1" t="s">
        <v>3923</v>
      </c>
      <c r="P191" s="1">
        <v>17</v>
      </c>
      <c r="W191" s="105">
        <v>2311</v>
      </c>
    </row>
    <row r="192" spans="14:23" hidden="1">
      <c r="N192" s="1">
        <v>156</v>
      </c>
      <c r="O192" s="1" t="s">
        <v>3924</v>
      </c>
      <c r="P192" s="1">
        <v>5</v>
      </c>
      <c r="W192" s="105">
        <v>2312</v>
      </c>
    </row>
    <row r="193" spans="14:23" hidden="1">
      <c r="N193" s="1">
        <v>158</v>
      </c>
      <c r="O193" s="1" t="s">
        <v>3925</v>
      </c>
      <c r="P193" s="1">
        <v>1</v>
      </c>
      <c r="W193" s="105">
        <v>2313</v>
      </c>
    </row>
    <row r="194" spans="14:23" hidden="1">
      <c r="N194" s="1">
        <v>159</v>
      </c>
      <c r="O194" s="1" t="s">
        <v>3926</v>
      </c>
      <c r="P194" s="1">
        <v>16</v>
      </c>
      <c r="W194" s="105">
        <v>2314</v>
      </c>
    </row>
    <row r="195" spans="14:23" hidden="1">
      <c r="N195" s="1">
        <v>161</v>
      </c>
      <c r="O195" s="1" t="s">
        <v>3927</v>
      </c>
      <c r="P195" s="1">
        <v>7</v>
      </c>
      <c r="W195" s="105">
        <v>2319</v>
      </c>
    </row>
    <row r="196" spans="14:23" hidden="1">
      <c r="N196" s="1">
        <v>163</v>
      </c>
      <c r="O196" s="1" t="s">
        <v>3928</v>
      </c>
      <c r="P196" s="1">
        <v>1</v>
      </c>
      <c r="W196" s="105">
        <v>2320</v>
      </c>
    </row>
    <row r="197" spans="14:23" hidden="1">
      <c r="N197" s="1">
        <v>164</v>
      </c>
      <c r="O197" s="1" t="s">
        <v>3929</v>
      </c>
      <c r="P197" s="1">
        <v>11</v>
      </c>
      <c r="W197" s="105">
        <v>2331</v>
      </c>
    </row>
    <row r="198" spans="14:23" hidden="1">
      <c r="N198" s="1">
        <v>165</v>
      </c>
      <c r="O198" s="1" t="s">
        <v>3930</v>
      </c>
      <c r="P198" s="1">
        <v>5</v>
      </c>
      <c r="W198" s="105">
        <v>2332</v>
      </c>
    </row>
    <row r="199" spans="14:23" hidden="1">
      <c r="N199" s="1">
        <v>166</v>
      </c>
      <c r="O199" s="1" t="s">
        <v>3931</v>
      </c>
      <c r="P199" s="1">
        <v>16</v>
      </c>
      <c r="W199" s="105">
        <v>2341</v>
      </c>
    </row>
    <row r="200" spans="14:23" hidden="1">
      <c r="N200" s="1">
        <v>167</v>
      </c>
      <c r="O200" s="1" t="s">
        <v>3010</v>
      </c>
      <c r="P200" s="1">
        <v>13</v>
      </c>
      <c r="W200" s="105">
        <v>2342</v>
      </c>
    </row>
    <row r="201" spans="14:23" hidden="1">
      <c r="N201" s="1">
        <v>168</v>
      </c>
      <c r="O201" s="1" t="s">
        <v>3011</v>
      </c>
      <c r="P201" s="1">
        <v>3</v>
      </c>
      <c r="W201" s="105">
        <v>2343</v>
      </c>
    </row>
    <row r="202" spans="14:23" hidden="1">
      <c r="N202" s="1">
        <v>169</v>
      </c>
      <c r="O202" s="1" t="s">
        <v>3012</v>
      </c>
      <c r="P202" s="1">
        <v>1</v>
      </c>
      <c r="W202" s="105">
        <v>2344</v>
      </c>
    </row>
    <row r="203" spans="14:23" hidden="1">
      <c r="N203" s="1">
        <v>170</v>
      </c>
      <c r="O203" s="1" t="s">
        <v>3013</v>
      </c>
      <c r="P203" s="1">
        <v>8</v>
      </c>
      <c r="W203" s="105">
        <v>2349</v>
      </c>
    </row>
    <row r="204" spans="14:23" hidden="1">
      <c r="N204" s="1">
        <v>171</v>
      </c>
      <c r="O204" s="1" t="s">
        <v>3014</v>
      </c>
      <c r="P204" s="1">
        <v>17</v>
      </c>
      <c r="W204" s="105">
        <v>2351</v>
      </c>
    </row>
    <row r="205" spans="14:23" hidden="1">
      <c r="N205" s="1">
        <v>172</v>
      </c>
      <c r="O205" s="1" t="s">
        <v>3015</v>
      </c>
      <c r="P205" s="1">
        <v>4</v>
      </c>
      <c r="W205" s="105">
        <v>2352</v>
      </c>
    </row>
    <row r="206" spans="14:23" hidden="1">
      <c r="N206" s="1">
        <v>173</v>
      </c>
      <c r="O206" s="1" t="s">
        <v>3016</v>
      </c>
      <c r="P206" s="1">
        <v>13</v>
      </c>
      <c r="W206" s="105">
        <v>2361</v>
      </c>
    </row>
    <row r="207" spans="14:23" hidden="1">
      <c r="N207" s="1">
        <v>175</v>
      </c>
      <c r="O207" s="1" t="s">
        <v>3017</v>
      </c>
      <c r="P207" s="1">
        <v>18</v>
      </c>
      <c r="W207" s="105">
        <v>2362</v>
      </c>
    </row>
    <row r="208" spans="14:23" hidden="1">
      <c r="N208" s="1">
        <v>176</v>
      </c>
      <c r="O208" s="1" t="s">
        <v>3018</v>
      </c>
      <c r="P208" s="1">
        <v>7</v>
      </c>
      <c r="W208" s="105">
        <v>2363</v>
      </c>
    </row>
    <row r="209" spans="14:23" hidden="1">
      <c r="N209" s="1">
        <v>177</v>
      </c>
      <c r="O209" s="1" t="s">
        <v>3019</v>
      </c>
      <c r="P209" s="1">
        <v>11</v>
      </c>
      <c r="W209" s="105">
        <v>2364</v>
      </c>
    </row>
    <row r="210" spans="14:23" hidden="1">
      <c r="N210" s="1">
        <v>178</v>
      </c>
      <c r="O210" s="1" t="s">
        <v>3020</v>
      </c>
      <c r="P210" s="1">
        <v>9</v>
      </c>
      <c r="W210" s="105">
        <v>2365</v>
      </c>
    </row>
    <row r="211" spans="14:23" hidden="1">
      <c r="N211" s="1">
        <v>179</v>
      </c>
      <c r="O211" s="1" t="s">
        <v>3021</v>
      </c>
      <c r="P211" s="1">
        <v>4</v>
      </c>
      <c r="W211" s="105">
        <v>2369</v>
      </c>
    </row>
    <row r="212" spans="14:23" hidden="1">
      <c r="N212" s="1">
        <v>180</v>
      </c>
      <c r="O212" s="1" t="s">
        <v>3022</v>
      </c>
      <c r="P212" s="1">
        <v>8</v>
      </c>
      <c r="W212" s="105">
        <v>2370</v>
      </c>
    </row>
    <row r="213" spans="14:23" hidden="1">
      <c r="N213" s="1">
        <v>181</v>
      </c>
      <c r="O213" s="1" t="s">
        <v>3023</v>
      </c>
      <c r="P213" s="1">
        <v>17</v>
      </c>
      <c r="W213" s="105">
        <v>2391</v>
      </c>
    </row>
    <row r="214" spans="14:23" hidden="1">
      <c r="N214" s="1">
        <v>183</v>
      </c>
      <c r="O214" s="1" t="s">
        <v>3024</v>
      </c>
      <c r="P214" s="1">
        <v>15</v>
      </c>
      <c r="W214" s="105">
        <v>2399</v>
      </c>
    </row>
    <row r="215" spans="14:23" hidden="1">
      <c r="N215" s="1">
        <v>184</v>
      </c>
      <c r="O215" s="1" t="s">
        <v>3357</v>
      </c>
      <c r="P215" s="1">
        <v>15</v>
      </c>
      <c r="W215" s="105">
        <v>2410</v>
      </c>
    </row>
    <row r="216" spans="14:23" hidden="1">
      <c r="N216" s="1">
        <v>185</v>
      </c>
      <c r="O216" s="1" t="s">
        <v>3358</v>
      </c>
      <c r="P216" s="1">
        <v>12</v>
      </c>
      <c r="W216" s="105">
        <v>2420</v>
      </c>
    </row>
    <row r="217" spans="14:23" hidden="1">
      <c r="N217" s="1">
        <v>186</v>
      </c>
      <c r="O217" s="1" t="s">
        <v>3359</v>
      </c>
      <c r="P217" s="1">
        <v>8</v>
      </c>
      <c r="W217" s="105">
        <v>2431</v>
      </c>
    </row>
    <row r="218" spans="14:23" hidden="1">
      <c r="N218" s="1">
        <v>187</v>
      </c>
      <c r="O218" s="1" t="s">
        <v>3360</v>
      </c>
      <c r="P218" s="1">
        <v>2</v>
      </c>
      <c r="W218" s="105">
        <v>2432</v>
      </c>
    </row>
    <row r="219" spans="14:23" hidden="1">
      <c r="N219" s="1">
        <v>189</v>
      </c>
      <c r="O219" s="1" t="s">
        <v>2914</v>
      </c>
      <c r="P219" s="1">
        <v>5</v>
      </c>
      <c r="W219" s="105">
        <v>2433</v>
      </c>
    </row>
    <row r="220" spans="14:23" hidden="1">
      <c r="N220" s="1">
        <v>190</v>
      </c>
      <c r="O220" s="1" t="s">
        <v>2915</v>
      </c>
      <c r="P220" s="1">
        <v>1</v>
      </c>
      <c r="W220" s="105">
        <v>2434</v>
      </c>
    </row>
    <row r="221" spans="14:23" hidden="1">
      <c r="N221" s="1">
        <v>192</v>
      </c>
      <c r="O221" s="1" t="s">
        <v>2916</v>
      </c>
      <c r="P221" s="1">
        <v>17</v>
      </c>
      <c r="W221" s="105">
        <v>2441</v>
      </c>
    </row>
    <row r="222" spans="14:23" hidden="1">
      <c r="N222" s="1">
        <v>193</v>
      </c>
      <c r="O222" s="1" t="s">
        <v>2917</v>
      </c>
      <c r="P222" s="1">
        <v>1</v>
      </c>
      <c r="W222" s="105">
        <v>2442</v>
      </c>
    </row>
    <row r="223" spans="14:23" hidden="1">
      <c r="N223" s="1">
        <v>194</v>
      </c>
      <c r="O223" s="1" t="s">
        <v>1928</v>
      </c>
      <c r="P223" s="1">
        <v>6</v>
      </c>
      <c r="W223" s="105">
        <v>2443</v>
      </c>
    </row>
    <row r="224" spans="14:23" hidden="1">
      <c r="N224" s="1">
        <v>195</v>
      </c>
      <c r="O224" s="1" t="s">
        <v>1929</v>
      </c>
      <c r="P224" s="1">
        <v>14</v>
      </c>
      <c r="W224" s="105">
        <v>2444</v>
      </c>
    </row>
    <row r="225" spans="14:23" hidden="1">
      <c r="N225" s="1">
        <v>196</v>
      </c>
      <c r="O225" s="1" t="s">
        <v>1486</v>
      </c>
      <c r="P225" s="1">
        <v>15</v>
      </c>
      <c r="W225" s="105">
        <v>2445</v>
      </c>
    </row>
    <row r="226" spans="14:23" hidden="1">
      <c r="N226" s="1">
        <v>197</v>
      </c>
      <c r="O226" s="1" t="s">
        <v>1487</v>
      </c>
      <c r="P226" s="1">
        <v>17</v>
      </c>
      <c r="W226" s="105">
        <v>2446</v>
      </c>
    </row>
    <row r="227" spans="14:23" hidden="1">
      <c r="N227" s="1">
        <v>198</v>
      </c>
      <c r="O227" s="1" t="s">
        <v>1235</v>
      </c>
      <c r="P227" s="1">
        <v>19</v>
      </c>
      <c r="W227" s="105">
        <v>2451</v>
      </c>
    </row>
    <row r="228" spans="14:23" hidden="1">
      <c r="N228" s="1">
        <v>199</v>
      </c>
      <c r="O228" s="1" t="s">
        <v>1236</v>
      </c>
      <c r="P228" s="1">
        <v>7</v>
      </c>
      <c r="W228" s="105">
        <v>2452</v>
      </c>
    </row>
    <row r="229" spans="14:23" hidden="1">
      <c r="N229" s="1">
        <v>200</v>
      </c>
      <c r="O229" s="1" t="s">
        <v>1237</v>
      </c>
      <c r="P229" s="1">
        <v>2</v>
      </c>
      <c r="W229" s="105">
        <v>2453</v>
      </c>
    </row>
    <row r="230" spans="14:23" hidden="1">
      <c r="N230" s="1">
        <v>201</v>
      </c>
      <c r="O230" s="1" t="s">
        <v>1238</v>
      </c>
      <c r="P230" s="1">
        <v>6</v>
      </c>
      <c r="W230" s="105">
        <v>2454</v>
      </c>
    </row>
    <row r="231" spans="14:23" hidden="1">
      <c r="N231" s="1">
        <v>202</v>
      </c>
      <c r="O231" s="1" t="s">
        <v>1239</v>
      </c>
      <c r="P231" s="1">
        <v>6</v>
      </c>
      <c r="W231" s="105">
        <v>2511</v>
      </c>
    </row>
    <row r="232" spans="14:23" hidden="1">
      <c r="N232" s="1">
        <v>203</v>
      </c>
      <c r="O232" s="1" t="s">
        <v>1240</v>
      </c>
      <c r="P232" s="1">
        <v>6</v>
      </c>
      <c r="W232" s="105">
        <v>2512</v>
      </c>
    </row>
    <row r="233" spans="14:23" hidden="1">
      <c r="N233" s="1">
        <v>204</v>
      </c>
      <c r="O233" s="1" t="s">
        <v>1241</v>
      </c>
      <c r="P233" s="1">
        <v>19</v>
      </c>
      <c r="W233" s="105">
        <v>2521</v>
      </c>
    </row>
    <row r="234" spans="14:23" hidden="1">
      <c r="N234" s="1">
        <v>205</v>
      </c>
      <c r="O234" s="1" t="s">
        <v>1242</v>
      </c>
      <c r="P234" s="1">
        <v>14</v>
      </c>
      <c r="W234" s="105">
        <v>2529</v>
      </c>
    </row>
    <row r="235" spans="14:23" hidden="1">
      <c r="N235" s="1">
        <v>206</v>
      </c>
      <c r="O235" s="1" t="s">
        <v>1243</v>
      </c>
      <c r="P235" s="1">
        <v>20</v>
      </c>
      <c r="W235" s="105">
        <v>2530</v>
      </c>
    </row>
    <row r="236" spans="14:23" hidden="1">
      <c r="N236" s="1">
        <v>208</v>
      </c>
      <c r="O236" s="1" t="s">
        <v>1244</v>
      </c>
      <c r="P236" s="1">
        <v>2</v>
      </c>
      <c r="W236" s="105">
        <v>2540</v>
      </c>
    </row>
    <row r="237" spans="14:23" hidden="1">
      <c r="N237" s="1">
        <v>209</v>
      </c>
      <c r="O237" s="1" t="s">
        <v>1245</v>
      </c>
      <c r="P237" s="1">
        <v>8</v>
      </c>
      <c r="W237" s="105">
        <v>2550</v>
      </c>
    </row>
    <row r="238" spans="14:23" hidden="1">
      <c r="N238" s="1">
        <v>211</v>
      </c>
      <c r="O238" s="1" t="s">
        <v>1246</v>
      </c>
      <c r="P238" s="1">
        <v>2</v>
      </c>
      <c r="W238" s="105">
        <v>2561</v>
      </c>
    </row>
    <row r="239" spans="14:23" hidden="1">
      <c r="N239" s="1">
        <v>212</v>
      </c>
      <c r="O239" s="1" t="s">
        <v>1247</v>
      </c>
      <c r="P239" s="1">
        <v>2</v>
      </c>
      <c r="W239" s="105">
        <v>2562</v>
      </c>
    </row>
    <row r="240" spans="14:23" hidden="1">
      <c r="N240" s="1">
        <v>213</v>
      </c>
      <c r="O240" s="1" t="s">
        <v>1248</v>
      </c>
      <c r="P240" s="1">
        <v>1</v>
      </c>
      <c r="W240" s="105">
        <v>2571</v>
      </c>
    </row>
    <row r="241" spans="14:23" hidden="1">
      <c r="N241" s="1">
        <v>214</v>
      </c>
      <c r="O241" s="1" t="s">
        <v>1249</v>
      </c>
      <c r="P241" s="1">
        <v>6</v>
      </c>
      <c r="W241" s="105">
        <v>2572</v>
      </c>
    </row>
    <row r="242" spans="14:23" hidden="1">
      <c r="N242" s="1">
        <v>215</v>
      </c>
      <c r="O242" s="1" t="s">
        <v>1250</v>
      </c>
      <c r="P242" s="1">
        <v>8</v>
      </c>
      <c r="W242" s="105">
        <v>2573</v>
      </c>
    </row>
    <row r="243" spans="14:23" hidden="1">
      <c r="N243" s="1">
        <v>216</v>
      </c>
      <c r="O243" s="1" t="s">
        <v>1251</v>
      </c>
      <c r="P243" s="1">
        <v>4</v>
      </c>
      <c r="W243" s="105">
        <v>2591</v>
      </c>
    </row>
    <row r="244" spans="14:23" hidden="1">
      <c r="N244" s="1">
        <v>217</v>
      </c>
      <c r="O244" s="1" t="s">
        <v>1252</v>
      </c>
      <c r="P244" s="1">
        <v>18</v>
      </c>
      <c r="W244" s="105">
        <v>2592</v>
      </c>
    </row>
    <row r="245" spans="14:23" hidden="1">
      <c r="N245" s="1">
        <v>219</v>
      </c>
      <c r="O245" s="1" t="s">
        <v>2244</v>
      </c>
      <c r="P245" s="1">
        <v>19</v>
      </c>
      <c r="W245" s="105">
        <v>2593</v>
      </c>
    </row>
    <row r="246" spans="14:23" hidden="1">
      <c r="N246" s="1">
        <v>220</v>
      </c>
      <c r="O246" s="1" t="s">
        <v>2245</v>
      </c>
      <c r="P246" s="1">
        <v>3</v>
      </c>
      <c r="W246" s="105">
        <v>2594</v>
      </c>
    </row>
    <row r="247" spans="14:23" hidden="1">
      <c r="N247" s="1">
        <v>221</v>
      </c>
      <c r="O247" s="1" t="s">
        <v>2246</v>
      </c>
      <c r="P247" s="1">
        <v>11</v>
      </c>
      <c r="W247" s="105">
        <v>2599</v>
      </c>
    </row>
    <row r="248" spans="14:23" hidden="1">
      <c r="N248" s="1">
        <v>222</v>
      </c>
      <c r="O248" s="1" t="s">
        <v>2247</v>
      </c>
      <c r="P248" s="1">
        <v>18</v>
      </c>
      <c r="W248" s="105">
        <v>2611</v>
      </c>
    </row>
    <row r="249" spans="14:23" hidden="1">
      <c r="N249" s="1">
        <v>223</v>
      </c>
      <c r="O249" s="1" t="s">
        <v>2248</v>
      </c>
      <c r="P249" s="1">
        <v>18</v>
      </c>
      <c r="W249" s="105">
        <v>2612</v>
      </c>
    </row>
    <row r="250" spans="14:23" hidden="1">
      <c r="N250" s="1">
        <v>225</v>
      </c>
      <c r="O250" s="1" t="s">
        <v>2249</v>
      </c>
      <c r="P250" s="1">
        <v>4</v>
      </c>
      <c r="W250" s="105">
        <v>2620</v>
      </c>
    </row>
    <row r="251" spans="14:23" hidden="1">
      <c r="N251" s="1">
        <v>226</v>
      </c>
      <c r="O251" s="1" t="s">
        <v>2250</v>
      </c>
      <c r="P251" s="1">
        <v>19</v>
      </c>
      <c r="W251" s="105">
        <v>2630</v>
      </c>
    </row>
    <row r="252" spans="14:23" hidden="1">
      <c r="N252" s="1">
        <v>227</v>
      </c>
      <c r="O252" s="1" t="s">
        <v>2251</v>
      </c>
      <c r="P252" s="1">
        <v>6</v>
      </c>
      <c r="W252" s="105">
        <v>2640</v>
      </c>
    </row>
    <row r="253" spans="14:23" hidden="1">
      <c r="N253" s="1">
        <v>228</v>
      </c>
      <c r="O253" s="1" t="s">
        <v>2252</v>
      </c>
      <c r="P253" s="1">
        <v>3</v>
      </c>
      <c r="W253" s="105">
        <v>2651</v>
      </c>
    </row>
    <row r="254" spans="14:23" hidden="1">
      <c r="N254" s="1">
        <v>229</v>
      </c>
      <c r="O254" s="1" t="s">
        <v>2253</v>
      </c>
      <c r="P254" s="1">
        <v>5</v>
      </c>
      <c r="W254" s="105">
        <v>2652</v>
      </c>
    </row>
    <row r="255" spans="14:23" hidden="1">
      <c r="N255" s="1">
        <v>230</v>
      </c>
      <c r="O255" s="1" t="s">
        <v>2254</v>
      </c>
      <c r="P255" s="1">
        <v>14</v>
      </c>
      <c r="W255" s="105">
        <v>2660</v>
      </c>
    </row>
    <row r="256" spans="14:23" hidden="1">
      <c r="N256" s="1">
        <v>231</v>
      </c>
      <c r="O256" s="1" t="s">
        <v>2255</v>
      </c>
      <c r="P256" s="1">
        <v>11</v>
      </c>
      <c r="W256" s="105">
        <v>2670</v>
      </c>
    </row>
    <row r="257" spans="14:23" hidden="1">
      <c r="N257" s="1">
        <v>232</v>
      </c>
      <c r="O257" s="1" t="s">
        <v>2256</v>
      </c>
      <c r="P257" s="1">
        <v>3</v>
      </c>
      <c r="W257" s="105">
        <v>2680</v>
      </c>
    </row>
    <row r="258" spans="14:23" hidden="1">
      <c r="N258" s="1">
        <v>234</v>
      </c>
      <c r="O258" s="1" t="s">
        <v>2257</v>
      </c>
      <c r="P258" s="1">
        <v>13</v>
      </c>
      <c r="W258" s="105">
        <v>2711</v>
      </c>
    </row>
    <row r="259" spans="14:23" hidden="1">
      <c r="N259" s="1">
        <v>235</v>
      </c>
      <c r="O259" s="1" t="s">
        <v>2258</v>
      </c>
      <c r="P259" s="1">
        <v>18</v>
      </c>
      <c r="W259" s="105">
        <v>2712</v>
      </c>
    </row>
    <row r="260" spans="14:23" hidden="1">
      <c r="N260" s="1">
        <v>236</v>
      </c>
      <c r="O260" s="1" t="s">
        <v>2259</v>
      </c>
      <c r="P260" s="1">
        <v>2</v>
      </c>
      <c r="W260" s="105">
        <v>2720</v>
      </c>
    </row>
    <row r="261" spans="14:23" hidden="1">
      <c r="N261" s="1">
        <v>237</v>
      </c>
      <c r="O261" s="1" t="s">
        <v>2260</v>
      </c>
      <c r="P261" s="1">
        <v>8</v>
      </c>
      <c r="W261" s="105">
        <v>2731</v>
      </c>
    </row>
    <row r="262" spans="14:23" hidden="1">
      <c r="N262" s="1">
        <v>239</v>
      </c>
      <c r="O262" s="1" t="s">
        <v>2261</v>
      </c>
      <c r="P262" s="1">
        <v>16</v>
      </c>
      <c r="W262" s="105">
        <v>2732</v>
      </c>
    </row>
    <row r="263" spans="14:23" hidden="1">
      <c r="N263" s="1">
        <v>240</v>
      </c>
      <c r="O263" s="1" t="s">
        <v>2262</v>
      </c>
      <c r="P263" s="1">
        <v>9</v>
      </c>
      <c r="W263" s="105">
        <v>2733</v>
      </c>
    </row>
    <row r="264" spans="14:23" hidden="1">
      <c r="N264" s="1">
        <v>242</v>
      </c>
      <c r="O264" s="1" t="s">
        <v>2263</v>
      </c>
      <c r="P264" s="1">
        <v>8</v>
      </c>
      <c r="W264" s="105">
        <v>2740</v>
      </c>
    </row>
    <row r="265" spans="14:23" hidden="1">
      <c r="N265" s="1">
        <v>243</v>
      </c>
      <c r="O265" s="1" t="s">
        <v>2429</v>
      </c>
      <c r="P265" s="1">
        <v>17</v>
      </c>
      <c r="W265" s="105">
        <v>2751</v>
      </c>
    </row>
    <row r="266" spans="14:23" hidden="1">
      <c r="N266" s="1">
        <v>244</v>
      </c>
      <c r="O266" s="1" t="s">
        <v>2430</v>
      </c>
      <c r="P266" s="1">
        <v>5</v>
      </c>
      <c r="W266" s="105">
        <v>2752</v>
      </c>
    </row>
    <row r="267" spans="14:23" hidden="1">
      <c r="N267" s="1">
        <v>245</v>
      </c>
      <c r="O267" s="1" t="s">
        <v>2431</v>
      </c>
      <c r="P267" s="1">
        <v>10</v>
      </c>
      <c r="W267" s="105">
        <v>2790</v>
      </c>
    </row>
    <row r="268" spans="14:23" hidden="1">
      <c r="N268" s="1">
        <v>246</v>
      </c>
      <c r="O268" s="1" t="s">
        <v>2432</v>
      </c>
      <c r="P268" s="1">
        <v>18</v>
      </c>
      <c r="W268" s="105">
        <v>2811</v>
      </c>
    </row>
    <row r="269" spans="14:23" hidden="1">
      <c r="N269" s="1">
        <v>247</v>
      </c>
      <c r="O269" s="1" t="s">
        <v>2433</v>
      </c>
      <c r="P269" s="1">
        <v>5</v>
      </c>
      <c r="W269" s="105">
        <v>2812</v>
      </c>
    </row>
    <row r="270" spans="14:23" hidden="1">
      <c r="N270" s="1">
        <v>248</v>
      </c>
      <c r="O270" s="1" t="s">
        <v>2434</v>
      </c>
      <c r="P270" s="1">
        <v>2</v>
      </c>
      <c r="W270" s="105">
        <v>2813</v>
      </c>
    </row>
    <row r="271" spans="14:23" hidden="1">
      <c r="N271" s="1">
        <v>249</v>
      </c>
      <c r="O271" s="1" t="s">
        <v>2435</v>
      </c>
      <c r="P271" s="1">
        <v>17</v>
      </c>
      <c r="W271" s="105">
        <v>2814</v>
      </c>
    </row>
    <row r="272" spans="14:23" hidden="1">
      <c r="N272" s="1">
        <v>250</v>
      </c>
      <c r="O272" s="1" t="s">
        <v>2436</v>
      </c>
      <c r="P272" s="1">
        <v>20</v>
      </c>
      <c r="W272" s="105">
        <v>2815</v>
      </c>
    </row>
    <row r="273" spans="14:23" hidden="1">
      <c r="N273" s="1">
        <v>251</v>
      </c>
      <c r="O273" s="1" t="s">
        <v>2437</v>
      </c>
      <c r="P273" s="1">
        <v>5</v>
      </c>
      <c r="W273" s="105">
        <v>2821</v>
      </c>
    </row>
    <row r="274" spans="14:23" hidden="1">
      <c r="N274" s="1">
        <v>252</v>
      </c>
      <c r="O274" s="1" t="s">
        <v>2438</v>
      </c>
      <c r="P274" s="1">
        <v>8</v>
      </c>
      <c r="W274" s="105">
        <v>2822</v>
      </c>
    </row>
    <row r="275" spans="14:23" hidden="1">
      <c r="N275" s="1">
        <v>253</v>
      </c>
      <c r="O275" s="1" t="s">
        <v>2439</v>
      </c>
      <c r="P275" s="1">
        <v>8</v>
      </c>
      <c r="W275" s="105">
        <v>2823</v>
      </c>
    </row>
    <row r="276" spans="14:23" hidden="1">
      <c r="N276" s="1">
        <v>254</v>
      </c>
      <c r="O276" s="1" t="s">
        <v>2440</v>
      </c>
      <c r="P276" s="1">
        <v>18</v>
      </c>
      <c r="W276" s="105">
        <v>2824</v>
      </c>
    </row>
    <row r="277" spans="14:23" hidden="1">
      <c r="N277" s="1">
        <v>256</v>
      </c>
      <c r="O277" s="1" t="s">
        <v>2441</v>
      </c>
      <c r="P277" s="1">
        <v>2</v>
      </c>
      <c r="W277" s="105">
        <v>2825</v>
      </c>
    </row>
    <row r="278" spans="14:23" hidden="1">
      <c r="N278" s="1">
        <v>257</v>
      </c>
      <c r="O278" s="1" t="s">
        <v>2442</v>
      </c>
      <c r="P278" s="1">
        <v>14</v>
      </c>
      <c r="W278" s="105">
        <v>2829</v>
      </c>
    </row>
    <row r="279" spans="14:23" hidden="1">
      <c r="N279" s="1">
        <v>258</v>
      </c>
      <c r="O279" s="1" t="s">
        <v>2443</v>
      </c>
      <c r="P279" s="1">
        <v>17</v>
      </c>
      <c r="W279" s="105">
        <v>2830</v>
      </c>
    </row>
    <row r="280" spans="14:23" hidden="1">
      <c r="N280" s="1">
        <v>259</v>
      </c>
      <c r="O280" s="1" t="s">
        <v>2444</v>
      </c>
      <c r="P280" s="1">
        <v>3</v>
      </c>
      <c r="W280" s="105">
        <v>2841</v>
      </c>
    </row>
    <row r="281" spans="14:23" hidden="1">
      <c r="N281" s="1">
        <v>260</v>
      </c>
      <c r="O281" s="1" t="s">
        <v>2445</v>
      </c>
      <c r="P281" s="1">
        <v>5</v>
      </c>
      <c r="W281" s="105">
        <v>2849</v>
      </c>
    </row>
    <row r="282" spans="14:23" hidden="1">
      <c r="N282" s="1">
        <v>261</v>
      </c>
      <c r="O282" s="1" t="s">
        <v>2446</v>
      </c>
      <c r="P282" s="1">
        <v>8</v>
      </c>
      <c r="W282" s="105">
        <v>2891</v>
      </c>
    </row>
    <row r="283" spans="14:23" hidden="1">
      <c r="N283" s="1">
        <v>263</v>
      </c>
      <c r="O283" s="1" t="s">
        <v>2447</v>
      </c>
      <c r="P283" s="1">
        <v>18</v>
      </c>
      <c r="W283" s="105">
        <v>2892</v>
      </c>
    </row>
    <row r="284" spans="14:23" hidden="1">
      <c r="N284" s="1">
        <v>264</v>
      </c>
      <c r="O284" s="1" t="s">
        <v>2448</v>
      </c>
      <c r="P284" s="1">
        <v>19</v>
      </c>
      <c r="W284" s="105">
        <v>2893</v>
      </c>
    </row>
    <row r="285" spans="14:23" hidden="1">
      <c r="N285" s="1">
        <v>265</v>
      </c>
      <c r="O285" s="1" t="s">
        <v>2449</v>
      </c>
      <c r="P285" s="1">
        <v>2</v>
      </c>
      <c r="W285" s="105">
        <v>2894</v>
      </c>
    </row>
    <row r="286" spans="14:23" hidden="1">
      <c r="N286" s="1">
        <v>266</v>
      </c>
      <c r="O286" s="1" t="s">
        <v>2450</v>
      </c>
      <c r="P286" s="1">
        <v>10</v>
      </c>
      <c r="W286" s="105">
        <v>2895</v>
      </c>
    </row>
    <row r="287" spans="14:23" hidden="1">
      <c r="N287" s="1">
        <v>267</v>
      </c>
      <c r="O287" s="1" t="s">
        <v>2451</v>
      </c>
      <c r="P287" s="1">
        <v>17</v>
      </c>
      <c r="W287" s="105">
        <v>2896</v>
      </c>
    </row>
    <row r="288" spans="14:23" hidden="1">
      <c r="N288" s="1">
        <v>268</v>
      </c>
      <c r="O288" s="1" t="s">
        <v>2452</v>
      </c>
      <c r="P288" s="1">
        <v>19</v>
      </c>
      <c r="W288" s="105">
        <v>2899</v>
      </c>
    </row>
    <row r="289" spans="14:23" hidden="1">
      <c r="N289" s="1">
        <v>270</v>
      </c>
      <c r="O289" s="1" t="s">
        <v>2453</v>
      </c>
      <c r="P289" s="1">
        <v>6</v>
      </c>
      <c r="W289" s="105">
        <v>2910</v>
      </c>
    </row>
    <row r="290" spans="14:23" hidden="1">
      <c r="N290" s="1">
        <v>271</v>
      </c>
      <c r="O290" s="1" t="s">
        <v>2454</v>
      </c>
      <c r="P290" s="1">
        <v>14</v>
      </c>
      <c r="W290" s="105">
        <v>2920</v>
      </c>
    </row>
    <row r="291" spans="14:23" hidden="1">
      <c r="N291" s="1">
        <v>273</v>
      </c>
      <c r="O291" s="1" t="s">
        <v>2455</v>
      </c>
      <c r="P291" s="1">
        <v>8</v>
      </c>
      <c r="W291" s="105">
        <v>2931</v>
      </c>
    </row>
    <row r="292" spans="14:23" hidden="1">
      <c r="N292" s="1">
        <v>274</v>
      </c>
      <c r="O292" s="1" t="s">
        <v>1026</v>
      </c>
      <c r="P292" s="1">
        <v>18</v>
      </c>
      <c r="W292" s="105">
        <v>2932</v>
      </c>
    </row>
    <row r="293" spans="14:23" hidden="1">
      <c r="N293" s="1">
        <v>275</v>
      </c>
      <c r="O293" s="1" t="s">
        <v>1027</v>
      </c>
      <c r="P293" s="1">
        <v>8</v>
      </c>
      <c r="W293" s="105">
        <v>3011</v>
      </c>
    </row>
    <row r="294" spans="14:23" hidden="1">
      <c r="N294" s="1">
        <v>276</v>
      </c>
      <c r="O294" s="1" t="s">
        <v>1028</v>
      </c>
      <c r="P294" s="1">
        <v>20</v>
      </c>
      <c r="W294" s="105">
        <v>3012</v>
      </c>
    </row>
    <row r="295" spans="14:23" hidden="1">
      <c r="N295" s="1">
        <v>278</v>
      </c>
      <c r="O295" s="1" t="s">
        <v>1029</v>
      </c>
      <c r="P295" s="1">
        <v>14</v>
      </c>
      <c r="W295" s="105">
        <v>3020</v>
      </c>
    </row>
    <row r="296" spans="14:23" hidden="1">
      <c r="N296" s="1">
        <v>279</v>
      </c>
      <c r="O296" s="1" t="s">
        <v>1030</v>
      </c>
      <c r="P296" s="1">
        <v>20</v>
      </c>
      <c r="W296" s="105">
        <v>3030</v>
      </c>
    </row>
    <row r="297" spans="14:23" hidden="1">
      <c r="N297" s="1">
        <v>280</v>
      </c>
      <c r="O297" s="1" t="s">
        <v>1031</v>
      </c>
      <c r="P297" s="1">
        <v>17</v>
      </c>
      <c r="W297" s="105">
        <v>3040</v>
      </c>
    </row>
    <row r="298" spans="14:23" hidden="1">
      <c r="N298" s="1">
        <v>281</v>
      </c>
      <c r="O298" s="1" t="s">
        <v>1032</v>
      </c>
      <c r="P298" s="1">
        <v>4</v>
      </c>
      <c r="W298" s="105">
        <v>3091</v>
      </c>
    </row>
    <row r="299" spans="14:23" hidden="1">
      <c r="N299" s="1">
        <v>282</v>
      </c>
      <c r="O299" s="1" t="s">
        <v>1033</v>
      </c>
      <c r="P299" s="1">
        <v>13</v>
      </c>
      <c r="W299" s="105">
        <v>3092</v>
      </c>
    </row>
    <row r="300" spans="14:23" hidden="1">
      <c r="N300" s="1">
        <v>283</v>
      </c>
      <c r="O300" s="1" t="s">
        <v>3707</v>
      </c>
      <c r="P300" s="1">
        <v>10</v>
      </c>
      <c r="W300" s="105">
        <v>3099</v>
      </c>
    </row>
    <row r="301" spans="14:23" hidden="1">
      <c r="N301" s="1">
        <v>284</v>
      </c>
      <c r="O301" s="1" t="s">
        <v>3708</v>
      </c>
      <c r="P301" s="1">
        <v>12</v>
      </c>
      <c r="W301" s="105">
        <v>3101</v>
      </c>
    </row>
    <row r="302" spans="14:23" hidden="1">
      <c r="N302" s="1">
        <v>285</v>
      </c>
      <c r="O302" s="1" t="s">
        <v>3709</v>
      </c>
      <c r="P302" s="1">
        <v>12</v>
      </c>
      <c r="W302" s="105">
        <v>3102</v>
      </c>
    </row>
    <row r="303" spans="14:23" hidden="1">
      <c r="N303" s="1">
        <v>287</v>
      </c>
      <c r="O303" s="1" t="s">
        <v>2012</v>
      </c>
      <c r="P303" s="1">
        <v>7</v>
      </c>
      <c r="W303" s="105">
        <v>3103</v>
      </c>
    </row>
    <row r="304" spans="14:23" hidden="1">
      <c r="N304" s="1">
        <v>288</v>
      </c>
      <c r="O304" s="1" t="s">
        <v>2013</v>
      </c>
      <c r="P304" s="1">
        <v>9</v>
      </c>
      <c r="W304" s="105">
        <v>3109</v>
      </c>
    </row>
    <row r="305" spans="14:23" hidden="1">
      <c r="N305" s="1">
        <v>289</v>
      </c>
      <c r="O305" s="1" t="s">
        <v>2014</v>
      </c>
      <c r="P305" s="1">
        <v>5</v>
      </c>
      <c r="W305" s="105">
        <v>3211</v>
      </c>
    </row>
    <row r="306" spans="14:23" hidden="1">
      <c r="N306" s="1">
        <v>290</v>
      </c>
      <c r="O306" s="1" t="s">
        <v>2919</v>
      </c>
      <c r="P306" s="1">
        <v>8</v>
      </c>
      <c r="W306" s="105">
        <v>3212</v>
      </c>
    </row>
    <row r="307" spans="14:23" hidden="1">
      <c r="N307" s="1">
        <v>291</v>
      </c>
      <c r="O307" s="1" t="s">
        <v>2920</v>
      </c>
      <c r="P307" s="1">
        <v>18</v>
      </c>
      <c r="W307" s="105">
        <v>3213</v>
      </c>
    </row>
    <row r="308" spans="14:23" hidden="1">
      <c r="N308" s="1">
        <v>292</v>
      </c>
      <c r="O308" s="1" t="s">
        <v>2921</v>
      </c>
      <c r="P308" s="1">
        <v>6</v>
      </c>
      <c r="W308" s="105">
        <v>3220</v>
      </c>
    </row>
    <row r="309" spans="14:23" hidden="1">
      <c r="N309" s="1">
        <v>293</v>
      </c>
      <c r="O309" s="1" t="s">
        <v>582</v>
      </c>
      <c r="P309" s="1">
        <v>3</v>
      </c>
      <c r="W309" s="105">
        <v>3230</v>
      </c>
    </row>
    <row r="310" spans="14:23" hidden="1">
      <c r="N310" s="1">
        <v>294</v>
      </c>
      <c r="O310" s="1" t="s">
        <v>583</v>
      </c>
      <c r="P310" s="1">
        <v>16</v>
      </c>
      <c r="W310" s="105">
        <v>3240</v>
      </c>
    </row>
    <row r="311" spans="14:23" hidden="1">
      <c r="N311" s="1">
        <v>295</v>
      </c>
      <c r="O311" s="1" t="s">
        <v>584</v>
      </c>
      <c r="P311" s="1">
        <v>16</v>
      </c>
      <c r="W311" s="105">
        <v>3250</v>
      </c>
    </row>
    <row r="312" spans="14:23" hidden="1">
      <c r="N312" s="1">
        <v>296</v>
      </c>
      <c r="O312" s="1" t="s">
        <v>585</v>
      </c>
      <c r="P312" s="1">
        <v>13</v>
      </c>
      <c r="W312" s="105">
        <v>3291</v>
      </c>
    </row>
    <row r="313" spans="14:23" hidden="1">
      <c r="N313" s="1">
        <v>297</v>
      </c>
      <c r="O313" s="1" t="s">
        <v>586</v>
      </c>
      <c r="P313" s="1">
        <v>4</v>
      </c>
      <c r="W313" s="105">
        <v>3299</v>
      </c>
    </row>
    <row r="314" spans="14:23" hidden="1">
      <c r="N314" s="1">
        <v>298</v>
      </c>
      <c r="O314" s="1" t="s">
        <v>279</v>
      </c>
      <c r="P314" s="1">
        <v>15</v>
      </c>
      <c r="W314" s="105">
        <v>3311</v>
      </c>
    </row>
    <row r="315" spans="14:23" hidden="1">
      <c r="N315" s="1">
        <v>299</v>
      </c>
      <c r="O315" s="1" t="s">
        <v>280</v>
      </c>
      <c r="P315" s="1">
        <v>12</v>
      </c>
      <c r="W315" s="105">
        <v>3312</v>
      </c>
    </row>
    <row r="316" spans="14:23" hidden="1">
      <c r="N316" s="1">
        <v>300</v>
      </c>
      <c r="O316" s="1" t="s">
        <v>281</v>
      </c>
      <c r="P316" s="1">
        <v>17</v>
      </c>
      <c r="W316" s="105">
        <v>3313</v>
      </c>
    </row>
    <row r="317" spans="14:23" hidden="1">
      <c r="N317" s="1">
        <v>301</v>
      </c>
      <c r="O317" s="1" t="s">
        <v>282</v>
      </c>
      <c r="P317" s="1">
        <v>8</v>
      </c>
      <c r="W317" s="105">
        <v>3314</v>
      </c>
    </row>
    <row r="318" spans="14:23" hidden="1">
      <c r="N318" s="1">
        <v>302</v>
      </c>
      <c r="O318" s="1" t="s">
        <v>283</v>
      </c>
      <c r="P318" s="1">
        <v>8</v>
      </c>
      <c r="W318" s="105">
        <v>3315</v>
      </c>
    </row>
    <row r="319" spans="14:23" hidden="1">
      <c r="N319" s="1">
        <v>303</v>
      </c>
      <c r="O319" s="1" t="s">
        <v>3361</v>
      </c>
      <c r="P319" s="1">
        <v>12</v>
      </c>
      <c r="W319" s="105">
        <v>3316</v>
      </c>
    </row>
    <row r="320" spans="14:23" hidden="1">
      <c r="N320" s="1">
        <v>304</v>
      </c>
      <c r="O320" s="1" t="s">
        <v>3362</v>
      </c>
      <c r="P320" s="1">
        <v>18</v>
      </c>
      <c r="W320" s="105">
        <v>3317</v>
      </c>
    </row>
    <row r="321" spans="14:23" hidden="1">
      <c r="N321" s="1">
        <v>306</v>
      </c>
      <c r="O321" s="1" t="s">
        <v>3363</v>
      </c>
      <c r="P321" s="1">
        <v>19</v>
      </c>
      <c r="W321" s="105">
        <v>3319</v>
      </c>
    </row>
    <row r="322" spans="14:23" hidden="1">
      <c r="N322" s="1">
        <v>307</v>
      </c>
      <c r="O322" s="1" t="s">
        <v>3364</v>
      </c>
      <c r="P322" s="1">
        <v>10</v>
      </c>
      <c r="W322" s="105">
        <v>3320</v>
      </c>
    </row>
    <row r="323" spans="14:23" hidden="1">
      <c r="N323" s="1">
        <v>308</v>
      </c>
      <c r="O323" s="1" t="s">
        <v>3365</v>
      </c>
      <c r="P323" s="1">
        <v>19</v>
      </c>
      <c r="W323" s="105">
        <v>3511</v>
      </c>
    </row>
    <row r="324" spans="14:23" hidden="1">
      <c r="N324" s="1">
        <v>309</v>
      </c>
      <c r="O324" s="1" t="s">
        <v>3366</v>
      </c>
      <c r="P324" s="1">
        <v>12</v>
      </c>
      <c r="W324" s="105">
        <v>3512</v>
      </c>
    </row>
    <row r="325" spans="14:23" hidden="1">
      <c r="N325" s="1">
        <v>310</v>
      </c>
      <c r="O325" s="1" t="s">
        <v>3367</v>
      </c>
      <c r="P325" s="1">
        <v>15</v>
      </c>
      <c r="W325" s="105">
        <v>3513</v>
      </c>
    </row>
    <row r="326" spans="14:23" hidden="1">
      <c r="N326" s="1">
        <v>311</v>
      </c>
      <c r="O326" s="1" t="s">
        <v>3368</v>
      </c>
      <c r="P326" s="1">
        <v>2</v>
      </c>
      <c r="W326" s="105">
        <v>3514</v>
      </c>
    </row>
    <row r="327" spans="14:23" hidden="1">
      <c r="N327" s="1">
        <v>312</v>
      </c>
      <c r="O327" s="1" t="s">
        <v>3369</v>
      </c>
      <c r="P327" s="1">
        <v>14</v>
      </c>
      <c r="W327" s="105">
        <v>3521</v>
      </c>
    </row>
    <row r="328" spans="14:23" hidden="1">
      <c r="N328" s="1">
        <v>313</v>
      </c>
      <c r="O328" s="1" t="s">
        <v>3370</v>
      </c>
      <c r="P328" s="1">
        <v>9</v>
      </c>
      <c r="W328" s="105">
        <v>3522</v>
      </c>
    </row>
    <row r="329" spans="14:23" hidden="1">
      <c r="N329" s="1">
        <v>314</v>
      </c>
      <c r="O329" s="1" t="s">
        <v>3371</v>
      </c>
      <c r="P329" s="1">
        <v>17</v>
      </c>
      <c r="W329" s="105">
        <v>3523</v>
      </c>
    </row>
    <row r="330" spans="14:23" hidden="1">
      <c r="N330" s="1">
        <v>315</v>
      </c>
      <c r="O330" s="1" t="s">
        <v>3372</v>
      </c>
      <c r="P330" s="1">
        <v>4</v>
      </c>
      <c r="W330" s="105">
        <v>3530</v>
      </c>
    </row>
    <row r="331" spans="14:23" hidden="1">
      <c r="N331" s="1">
        <v>316</v>
      </c>
      <c r="O331" s="1" t="s">
        <v>3373</v>
      </c>
      <c r="P331" s="1">
        <v>13</v>
      </c>
      <c r="W331" s="105">
        <v>3600</v>
      </c>
    </row>
    <row r="332" spans="14:23" hidden="1">
      <c r="N332" s="1">
        <v>317</v>
      </c>
      <c r="O332" s="1" t="s">
        <v>3374</v>
      </c>
      <c r="P332" s="1">
        <v>13</v>
      </c>
      <c r="W332" s="105">
        <v>3700</v>
      </c>
    </row>
    <row r="333" spans="14:23" hidden="1">
      <c r="N333" s="1">
        <v>318</v>
      </c>
      <c r="O333" s="1" t="s">
        <v>3375</v>
      </c>
      <c r="P333" s="1">
        <v>11</v>
      </c>
      <c r="W333" s="105">
        <v>3811</v>
      </c>
    </row>
    <row r="334" spans="14:23" hidden="1">
      <c r="N334" s="1">
        <v>320</v>
      </c>
      <c r="O334" s="1" t="s">
        <v>3376</v>
      </c>
      <c r="P334" s="1">
        <v>13</v>
      </c>
      <c r="W334" s="105">
        <v>3812</v>
      </c>
    </row>
    <row r="335" spans="14:23" hidden="1">
      <c r="N335" s="1">
        <v>321</v>
      </c>
      <c r="O335" s="1" t="s">
        <v>3377</v>
      </c>
      <c r="P335" s="1">
        <v>18</v>
      </c>
      <c r="W335" s="105">
        <v>3821</v>
      </c>
    </row>
    <row r="336" spans="14:23" hidden="1">
      <c r="N336" s="1">
        <v>323</v>
      </c>
      <c r="O336" s="1" t="s">
        <v>3378</v>
      </c>
      <c r="P336" s="1">
        <v>9</v>
      </c>
      <c r="W336" s="105">
        <v>3822</v>
      </c>
    </row>
    <row r="337" spans="14:23" hidden="1">
      <c r="N337" s="1">
        <v>324</v>
      </c>
      <c r="O337" s="1" t="s">
        <v>3379</v>
      </c>
      <c r="P337" s="1">
        <v>6</v>
      </c>
      <c r="W337" s="105">
        <v>3831</v>
      </c>
    </row>
    <row r="338" spans="14:23" hidden="1">
      <c r="N338" s="1">
        <v>325</v>
      </c>
      <c r="O338" s="1" t="s">
        <v>3380</v>
      </c>
      <c r="P338" s="1">
        <v>14</v>
      </c>
      <c r="W338" s="105">
        <v>3832</v>
      </c>
    </row>
    <row r="339" spans="14:23" hidden="1">
      <c r="N339" s="1">
        <v>326</v>
      </c>
      <c r="O339" s="1" t="s">
        <v>3381</v>
      </c>
      <c r="P339" s="1">
        <v>5</v>
      </c>
      <c r="W339" s="105">
        <v>3900</v>
      </c>
    </row>
    <row r="340" spans="14:23" hidden="1">
      <c r="N340" s="1">
        <v>327</v>
      </c>
      <c r="O340" s="1" t="s">
        <v>3382</v>
      </c>
      <c r="P340" s="1">
        <v>14</v>
      </c>
      <c r="W340" s="105">
        <v>4110</v>
      </c>
    </row>
    <row r="341" spans="14:23" hidden="1">
      <c r="N341" s="1">
        <v>328</v>
      </c>
      <c r="O341" s="1" t="s">
        <v>3383</v>
      </c>
      <c r="P341" s="1">
        <v>3</v>
      </c>
      <c r="W341" s="105">
        <v>4120</v>
      </c>
    </row>
    <row r="342" spans="14:23" hidden="1">
      <c r="N342" s="1">
        <v>329</v>
      </c>
      <c r="O342" s="1" t="s">
        <v>3384</v>
      </c>
      <c r="P342" s="1">
        <v>2</v>
      </c>
      <c r="W342" s="105">
        <v>4211</v>
      </c>
    </row>
    <row r="343" spans="14:23" hidden="1">
      <c r="N343" s="1">
        <v>330</v>
      </c>
      <c r="O343" s="1" t="s">
        <v>3385</v>
      </c>
      <c r="P343" s="1">
        <v>18</v>
      </c>
      <c r="W343" s="105">
        <v>4212</v>
      </c>
    </row>
    <row r="344" spans="14:23" hidden="1">
      <c r="N344" s="1">
        <v>331</v>
      </c>
      <c r="O344" s="1" t="s">
        <v>3386</v>
      </c>
      <c r="P344" s="1">
        <v>1</v>
      </c>
      <c r="W344" s="105">
        <v>4213</v>
      </c>
    </row>
    <row r="345" spans="14:23" hidden="1">
      <c r="N345" s="1">
        <v>332</v>
      </c>
      <c r="O345" s="1" t="s">
        <v>3387</v>
      </c>
      <c r="P345" s="1">
        <v>10</v>
      </c>
      <c r="W345" s="105">
        <v>4221</v>
      </c>
    </row>
    <row r="346" spans="14:23" hidden="1">
      <c r="N346" s="1">
        <v>333</v>
      </c>
      <c r="O346" s="1" t="s">
        <v>3388</v>
      </c>
      <c r="P346" s="1">
        <v>4</v>
      </c>
      <c r="W346" s="105">
        <v>4222</v>
      </c>
    </row>
    <row r="347" spans="14:23" hidden="1">
      <c r="N347" s="1">
        <v>334</v>
      </c>
      <c r="O347" s="1" t="s">
        <v>3389</v>
      </c>
      <c r="P347" s="1">
        <v>11</v>
      </c>
      <c r="W347" s="105">
        <v>4291</v>
      </c>
    </row>
    <row r="348" spans="14:23" hidden="1">
      <c r="N348" s="1">
        <v>335</v>
      </c>
      <c r="O348" s="1" t="s">
        <v>3390</v>
      </c>
      <c r="P348" s="1">
        <v>19</v>
      </c>
      <c r="W348" s="105">
        <v>4299</v>
      </c>
    </row>
    <row r="349" spans="14:23" hidden="1">
      <c r="N349" s="1">
        <v>337</v>
      </c>
      <c r="O349" s="1" t="s">
        <v>3391</v>
      </c>
      <c r="P349" s="1">
        <v>17</v>
      </c>
      <c r="W349" s="105">
        <v>4311</v>
      </c>
    </row>
    <row r="350" spans="14:23" hidden="1">
      <c r="N350" s="1">
        <v>338</v>
      </c>
      <c r="O350" s="1" t="s">
        <v>3392</v>
      </c>
      <c r="P350" s="1">
        <v>12</v>
      </c>
      <c r="W350" s="105">
        <v>4312</v>
      </c>
    </row>
    <row r="351" spans="14:23" hidden="1">
      <c r="N351" s="1">
        <v>339</v>
      </c>
      <c r="O351" s="1" t="s">
        <v>3393</v>
      </c>
      <c r="P351" s="1">
        <v>17</v>
      </c>
      <c r="W351" s="105">
        <v>4313</v>
      </c>
    </row>
    <row r="352" spans="14:23" hidden="1">
      <c r="N352" s="1">
        <v>340</v>
      </c>
      <c r="O352" s="1" t="s">
        <v>3394</v>
      </c>
      <c r="P352" s="1">
        <v>14</v>
      </c>
      <c r="W352" s="105">
        <v>4321</v>
      </c>
    </row>
    <row r="353" spans="14:23" hidden="1">
      <c r="N353" s="1">
        <v>341</v>
      </c>
      <c r="O353" s="1" t="s">
        <v>3395</v>
      </c>
      <c r="P353" s="1">
        <v>17</v>
      </c>
      <c r="W353" s="105">
        <v>4322</v>
      </c>
    </row>
    <row r="354" spans="14:23" hidden="1">
      <c r="N354" s="1">
        <v>342</v>
      </c>
      <c r="O354" s="1" t="s">
        <v>3396</v>
      </c>
      <c r="P354" s="1">
        <v>20</v>
      </c>
      <c r="W354" s="105">
        <v>4329</v>
      </c>
    </row>
    <row r="355" spans="14:23" hidden="1">
      <c r="N355" s="1">
        <v>343</v>
      </c>
      <c r="O355" s="1" t="s">
        <v>3397</v>
      </c>
      <c r="P355" s="1">
        <v>19</v>
      </c>
      <c r="W355" s="105">
        <v>4331</v>
      </c>
    </row>
    <row r="356" spans="14:23" hidden="1">
      <c r="N356" s="1">
        <v>344</v>
      </c>
      <c r="O356" s="1" t="s">
        <v>3398</v>
      </c>
      <c r="P356" s="1">
        <v>13</v>
      </c>
      <c r="W356" s="105">
        <v>4332</v>
      </c>
    </row>
    <row r="357" spans="14:23" hidden="1">
      <c r="N357" s="1">
        <v>345</v>
      </c>
      <c r="O357" s="1" t="s">
        <v>3399</v>
      </c>
      <c r="P357" s="1">
        <v>13</v>
      </c>
      <c r="W357" s="105">
        <v>4333</v>
      </c>
    </row>
    <row r="358" spans="14:23" hidden="1">
      <c r="N358" s="1">
        <v>346</v>
      </c>
      <c r="O358" s="1" t="s">
        <v>3400</v>
      </c>
      <c r="P358" s="1">
        <v>14</v>
      </c>
      <c r="W358" s="105">
        <v>4334</v>
      </c>
    </row>
    <row r="359" spans="14:23" hidden="1">
      <c r="N359" s="1">
        <v>347</v>
      </c>
      <c r="O359" s="1" t="s">
        <v>3401</v>
      </c>
      <c r="P359" s="1">
        <v>3</v>
      </c>
      <c r="W359" s="105">
        <v>4339</v>
      </c>
    </row>
    <row r="360" spans="14:23" hidden="1">
      <c r="N360" s="1">
        <v>348</v>
      </c>
      <c r="O360" s="1" t="s">
        <v>3402</v>
      </c>
      <c r="P360" s="1">
        <v>18</v>
      </c>
      <c r="W360" s="105">
        <v>4391</v>
      </c>
    </row>
    <row r="361" spans="14:23" hidden="1">
      <c r="N361" s="1">
        <v>349</v>
      </c>
      <c r="O361" s="1" t="s">
        <v>3403</v>
      </c>
      <c r="P361" s="1">
        <v>13</v>
      </c>
      <c r="W361" s="105">
        <v>4399</v>
      </c>
    </row>
    <row r="362" spans="14:23" hidden="1">
      <c r="N362" s="1">
        <v>350</v>
      </c>
      <c r="O362" s="1" t="s">
        <v>3404</v>
      </c>
      <c r="P362" s="1">
        <v>17</v>
      </c>
      <c r="W362" s="105">
        <v>4511</v>
      </c>
    </row>
    <row r="363" spans="14:23" hidden="1">
      <c r="N363" s="1">
        <v>351</v>
      </c>
      <c r="O363" s="1" t="s">
        <v>3405</v>
      </c>
      <c r="P363" s="1">
        <v>11</v>
      </c>
      <c r="W363" s="105">
        <v>4519</v>
      </c>
    </row>
    <row r="364" spans="14:23" hidden="1">
      <c r="N364" s="1">
        <v>352</v>
      </c>
      <c r="O364" s="1" t="s">
        <v>3406</v>
      </c>
      <c r="P364" s="1">
        <v>2</v>
      </c>
      <c r="W364" s="105">
        <v>4520</v>
      </c>
    </row>
    <row r="365" spans="14:23" hidden="1">
      <c r="N365" s="1">
        <v>354</v>
      </c>
      <c r="O365" s="1" t="s">
        <v>3407</v>
      </c>
      <c r="P365" s="1">
        <v>13</v>
      </c>
      <c r="W365" s="105">
        <v>4531</v>
      </c>
    </row>
    <row r="366" spans="14:23" hidden="1">
      <c r="N366" s="1">
        <v>355</v>
      </c>
      <c r="O366" s="1" t="s">
        <v>3408</v>
      </c>
      <c r="P366" s="1">
        <v>20</v>
      </c>
      <c r="W366" s="105">
        <v>4532</v>
      </c>
    </row>
    <row r="367" spans="14:23" hidden="1">
      <c r="N367" s="1">
        <v>356</v>
      </c>
      <c r="O367" s="1" t="s">
        <v>3409</v>
      </c>
      <c r="P367" s="1">
        <v>1</v>
      </c>
      <c r="W367" s="105">
        <v>4540</v>
      </c>
    </row>
    <row r="368" spans="14:23" hidden="1">
      <c r="N368" s="1">
        <v>357</v>
      </c>
      <c r="O368" s="1" t="s">
        <v>3410</v>
      </c>
      <c r="P368" s="1">
        <v>15</v>
      </c>
      <c r="W368" s="105">
        <v>4611</v>
      </c>
    </row>
    <row r="369" spans="14:23" hidden="1">
      <c r="N369" s="1">
        <v>358</v>
      </c>
      <c r="O369" s="1" t="s">
        <v>3411</v>
      </c>
      <c r="P369" s="1">
        <v>17</v>
      </c>
      <c r="W369" s="105">
        <v>4612</v>
      </c>
    </row>
    <row r="370" spans="14:23" hidden="1">
      <c r="N370" s="1">
        <v>359</v>
      </c>
      <c r="O370" s="1" t="s">
        <v>3412</v>
      </c>
      <c r="P370" s="1">
        <v>18</v>
      </c>
      <c r="W370" s="105">
        <v>4613</v>
      </c>
    </row>
    <row r="371" spans="14:23" hidden="1">
      <c r="N371" s="1">
        <v>360</v>
      </c>
      <c r="O371" s="1" t="s">
        <v>3413</v>
      </c>
      <c r="P371" s="1">
        <v>8</v>
      </c>
      <c r="W371" s="105">
        <v>4614</v>
      </c>
    </row>
    <row r="372" spans="14:23" hidden="1">
      <c r="N372" s="1">
        <v>361</v>
      </c>
      <c r="O372" s="1" t="s">
        <v>3414</v>
      </c>
      <c r="P372" s="1">
        <v>14</v>
      </c>
      <c r="W372" s="105">
        <v>4615</v>
      </c>
    </row>
    <row r="373" spans="14:23" hidden="1">
      <c r="N373" s="1">
        <v>362</v>
      </c>
      <c r="O373" s="1" t="s">
        <v>3415</v>
      </c>
      <c r="P373" s="1">
        <v>1</v>
      </c>
      <c r="W373" s="105">
        <v>4616</v>
      </c>
    </row>
    <row r="374" spans="14:23" hidden="1">
      <c r="N374" s="1">
        <v>363</v>
      </c>
      <c r="O374" s="1" t="s">
        <v>3416</v>
      </c>
      <c r="P374" s="1">
        <v>8</v>
      </c>
      <c r="W374" s="105">
        <v>4617</v>
      </c>
    </row>
    <row r="375" spans="14:23" hidden="1">
      <c r="N375" s="1">
        <v>364</v>
      </c>
      <c r="O375" s="1" t="s">
        <v>3417</v>
      </c>
      <c r="P375" s="1">
        <v>2</v>
      </c>
      <c r="W375" s="105">
        <v>4618</v>
      </c>
    </row>
    <row r="376" spans="14:23" hidden="1">
      <c r="N376" s="1">
        <v>365</v>
      </c>
      <c r="O376" s="1" t="s">
        <v>3418</v>
      </c>
      <c r="P376" s="1">
        <v>4</v>
      </c>
      <c r="W376" s="105">
        <v>4619</v>
      </c>
    </row>
    <row r="377" spans="14:23" hidden="1">
      <c r="N377" s="1">
        <v>366</v>
      </c>
      <c r="O377" s="1" t="s">
        <v>3419</v>
      </c>
      <c r="P377" s="1">
        <v>6</v>
      </c>
      <c r="W377" s="105">
        <v>4621</v>
      </c>
    </row>
    <row r="378" spans="14:23" hidden="1">
      <c r="N378" s="1">
        <v>368</v>
      </c>
      <c r="O378" s="1" t="s">
        <v>3420</v>
      </c>
      <c r="P378" s="1">
        <v>18</v>
      </c>
      <c r="W378" s="105">
        <v>4622</v>
      </c>
    </row>
    <row r="379" spans="14:23" hidden="1">
      <c r="N379" s="1">
        <v>369</v>
      </c>
      <c r="O379" s="1" t="s">
        <v>3421</v>
      </c>
      <c r="P379" s="1">
        <v>8</v>
      </c>
      <c r="W379" s="105">
        <v>4623</v>
      </c>
    </row>
    <row r="380" spans="14:23" hidden="1">
      <c r="N380" s="1">
        <v>371</v>
      </c>
      <c r="O380" s="1" t="s">
        <v>3422</v>
      </c>
      <c r="P380" s="1">
        <v>13</v>
      </c>
      <c r="W380" s="105">
        <v>4624</v>
      </c>
    </row>
    <row r="381" spans="14:23" hidden="1">
      <c r="N381" s="1">
        <v>372</v>
      </c>
      <c r="O381" s="1" t="s">
        <v>3423</v>
      </c>
      <c r="P381" s="1">
        <v>12</v>
      </c>
      <c r="W381" s="105">
        <v>4631</v>
      </c>
    </row>
    <row r="382" spans="14:23" hidden="1">
      <c r="N382" s="1">
        <v>373</v>
      </c>
      <c r="O382" s="1" t="s">
        <v>3424</v>
      </c>
      <c r="P382" s="1">
        <v>8</v>
      </c>
      <c r="W382" s="105">
        <v>4632</v>
      </c>
    </row>
    <row r="383" spans="14:23" hidden="1">
      <c r="N383" s="1">
        <v>374</v>
      </c>
      <c r="O383" s="1" t="s">
        <v>3425</v>
      </c>
      <c r="P383" s="1">
        <v>18</v>
      </c>
      <c r="W383" s="105">
        <v>4633</v>
      </c>
    </row>
    <row r="384" spans="14:23" hidden="1">
      <c r="N384" s="1">
        <v>375</v>
      </c>
      <c r="O384" s="1" t="s">
        <v>3426</v>
      </c>
      <c r="P384" s="1">
        <v>7</v>
      </c>
      <c r="W384" s="105">
        <v>4634</v>
      </c>
    </row>
    <row r="385" spans="14:23" hidden="1">
      <c r="N385" s="1">
        <v>376</v>
      </c>
      <c r="O385" s="1" t="s">
        <v>3427</v>
      </c>
      <c r="P385" s="1">
        <v>1</v>
      </c>
      <c r="W385" s="105">
        <v>4635</v>
      </c>
    </row>
    <row r="386" spans="14:23" hidden="1">
      <c r="N386" s="1">
        <v>377</v>
      </c>
      <c r="O386" s="1" t="s">
        <v>3428</v>
      </c>
      <c r="P386" s="1">
        <v>15</v>
      </c>
      <c r="W386" s="105">
        <v>4636</v>
      </c>
    </row>
    <row r="387" spans="14:23" hidden="1">
      <c r="N387" s="1">
        <v>378</v>
      </c>
      <c r="O387" s="1" t="s">
        <v>2121</v>
      </c>
      <c r="P387" s="1">
        <v>4</v>
      </c>
      <c r="W387" s="105">
        <v>4637</v>
      </c>
    </row>
    <row r="388" spans="14:23" hidden="1">
      <c r="N388" s="1">
        <v>379</v>
      </c>
      <c r="O388" s="1" t="s">
        <v>2122</v>
      </c>
      <c r="P388" s="1">
        <v>13</v>
      </c>
      <c r="W388" s="105">
        <v>4638</v>
      </c>
    </row>
    <row r="389" spans="14:23" hidden="1">
      <c r="N389" s="1">
        <v>380</v>
      </c>
      <c r="O389" s="1" t="s">
        <v>2123</v>
      </c>
      <c r="P389" s="1">
        <v>1</v>
      </c>
      <c r="W389" s="105">
        <v>4639</v>
      </c>
    </row>
    <row r="390" spans="14:23" hidden="1">
      <c r="N390" s="1">
        <v>381</v>
      </c>
      <c r="O390" s="1" t="s">
        <v>2124</v>
      </c>
      <c r="P390" s="1">
        <v>14</v>
      </c>
      <c r="W390" s="105">
        <v>4641</v>
      </c>
    </row>
    <row r="391" spans="14:23" hidden="1">
      <c r="N391" s="1">
        <v>382</v>
      </c>
      <c r="O391" s="1" t="s">
        <v>2125</v>
      </c>
      <c r="P391" s="1">
        <v>17</v>
      </c>
      <c r="W391" s="105">
        <v>4642</v>
      </c>
    </row>
    <row r="392" spans="14:23" hidden="1">
      <c r="N392" s="1">
        <v>383</v>
      </c>
      <c r="O392" s="1" t="s">
        <v>2126</v>
      </c>
      <c r="P392" s="1">
        <v>17</v>
      </c>
      <c r="W392" s="105">
        <v>4643</v>
      </c>
    </row>
    <row r="393" spans="14:23" hidden="1">
      <c r="N393" s="1">
        <v>385</v>
      </c>
      <c r="O393" s="1" t="s">
        <v>2127</v>
      </c>
      <c r="P393" s="1">
        <v>20</v>
      </c>
      <c r="W393" s="105">
        <v>4644</v>
      </c>
    </row>
    <row r="394" spans="14:23" hidden="1">
      <c r="N394" s="1">
        <v>386</v>
      </c>
      <c r="O394" s="1" t="s">
        <v>2128</v>
      </c>
      <c r="P394" s="1">
        <v>14</v>
      </c>
      <c r="W394" s="105">
        <v>4645</v>
      </c>
    </row>
    <row r="395" spans="14:23" hidden="1">
      <c r="N395" s="1">
        <v>387</v>
      </c>
      <c r="O395" s="1" t="s">
        <v>2129</v>
      </c>
      <c r="P395" s="1">
        <v>9</v>
      </c>
      <c r="W395" s="105">
        <v>4646</v>
      </c>
    </row>
    <row r="396" spans="14:23" hidden="1">
      <c r="N396" s="1">
        <v>388</v>
      </c>
      <c r="O396" s="1" t="s">
        <v>2130</v>
      </c>
      <c r="P396" s="1">
        <v>12</v>
      </c>
      <c r="W396" s="105">
        <v>4647</v>
      </c>
    </row>
    <row r="397" spans="14:23" hidden="1">
      <c r="N397" s="1">
        <v>389</v>
      </c>
      <c r="O397" s="1" t="s">
        <v>2131</v>
      </c>
      <c r="P397" s="1">
        <v>17</v>
      </c>
      <c r="W397" s="105">
        <v>4648</v>
      </c>
    </row>
    <row r="398" spans="14:23" hidden="1">
      <c r="N398" s="1">
        <v>390</v>
      </c>
      <c r="O398" s="1" t="s">
        <v>2132</v>
      </c>
      <c r="P398" s="1">
        <v>7</v>
      </c>
      <c r="W398" s="105">
        <v>4649</v>
      </c>
    </row>
    <row r="399" spans="14:23" hidden="1">
      <c r="N399" s="1">
        <v>391</v>
      </c>
      <c r="O399" s="1" t="s">
        <v>2133</v>
      </c>
      <c r="P399" s="1">
        <v>3</v>
      </c>
      <c r="W399" s="105">
        <v>4651</v>
      </c>
    </row>
    <row r="400" spans="14:23" hidden="1">
      <c r="N400" s="1">
        <v>393</v>
      </c>
      <c r="O400" s="1" t="s">
        <v>2134</v>
      </c>
      <c r="P400" s="1">
        <v>8</v>
      </c>
      <c r="W400" s="105">
        <v>4652</v>
      </c>
    </row>
    <row r="401" spans="14:23" hidden="1">
      <c r="N401" s="1">
        <v>394</v>
      </c>
      <c r="O401" s="1" t="s">
        <v>2135</v>
      </c>
      <c r="P401" s="1">
        <v>15</v>
      </c>
      <c r="W401" s="105">
        <v>4661</v>
      </c>
    </row>
    <row r="402" spans="14:23" hidden="1">
      <c r="N402" s="1">
        <v>395</v>
      </c>
      <c r="O402" s="1" t="s">
        <v>2136</v>
      </c>
      <c r="P402" s="1">
        <v>10</v>
      </c>
      <c r="W402" s="105">
        <v>4662</v>
      </c>
    </row>
    <row r="403" spans="14:23" hidden="1">
      <c r="N403" s="1">
        <v>396</v>
      </c>
      <c r="O403" s="1" t="s">
        <v>2137</v>
      </c>
      <c r="P403" s="1">
        <v>12</v>
      </c>
      <c r="W403" s="105">
        <v>4663</v>
      </c>
    </row>
    <row r="404" spans="14:23" hidden="1">
      <c r="N404" s="1">
        <v>397</v>
      </c>
      <c r="O404" s="1" t="s">
        <v>2138</v>
      </c>
      <c r="P404" s="1">
        <v>12</v>
      </c>
      <c r="W404" s="105">
        <v>4664</v>
      </c>
    </row>
    <row r="405" spans="14:23" hidden="1">
      <c r="N405" s="1">
        <v>399</v>
      </c>
      <c r="O405" s="1" t="s">
        <v>2139</v>
      </c>
      <c r="P405" s="1">
        <v>19</v>
      </c>
      <c r="W405" s="105">
        <v>4665</v>
      </c>
    </row>
    <row r="406" spans="14:23" hidden="1">
      <c r="N406" s="1">
        <v>400</v>
      </c>
      <c r="O406" s="1" t="s">
        <v>2140</v>
      </c>
      <c r="P406" s="1">
        <v>4</v>
      </c>
      <c r="W406" s="105">
        <v>4666</v>
      </c>
    </row>
    <row r="407" spans="14:23" hidden="1">
      <c r="N407" s="1">
        <v>402</v>
      </c>
      <c r="O407" s="1" t="s">
        <v>2141</v>
      </c>
      <c r="P407" s="1">
        <v>19</v>
      </c>
      <c r="W407" s="105">
        <v>4669</v>
      </c>
    </row>
    <row r="408" spans="14:23" hidden="1">
      <c r="N408" s="1">
        <v>405</v>
      </c>
      <c r="O408" s="1" t="s">
        <v>2142</v>
      </c>
      <c r="P408" s="1">
        <v>6</v>
      </c>
      <c r="W408" s="105">
        <v>4671</v>
      </c>
    </row>
    <row r="409" spans="14:23" hidden="1">
      <c r="N409" s="1">
        <v>406</v>
      </c>
      <c r="O409" s="1" t="s">
        <v>2143</v>
      </c>
      <c r="P409" s="1">
        <v>17</v>
      </c>
      <c r="W409" s="105">
        <v>4672</v>
      </c>
    </row>
    <row r="410" spans="14:23" hidden="1">
      <c r="N410" s="1">
        <v>407</v>
      </c>
      <c r="O410" s="1" t="s">
        <v>2144</v>
      </c>
      <c r="P410" s="1">
        <v>10</v>
      </c>
      <c r="W410" s="105">
        <v>4673</v>
      </c>
    </row>
    <row r="411" spans="14:23" hidden="1">
      <c r="N411" s="1">
        <v>409</v>
      </c>
      <c r="O411" s="1" t="s">
        <v>2145</v>
      </c>
      <c r="P411" s="1">
        <v>17</v>
      </c>
      <c r="W411" s="105">
        <v>4674</v>
      </c>
    </row>
    <row r="412" spans="14:23" hidden="1">
      <c r="N412" s="1">
        <v>410</v>
      </c>
      <c r="O412" s="1" t="s">
        <v>2146</v>
      </c>
      <c r="P412" s="1">
        <v>5</v>
      </c>
      <c r="W412" s="105">
        <v>4675</v>
      </c>
    </row>
    <row r="413" spans="14:23" hidden="1">
      <c r="N413" s="1">
        <v>411</v>
      </c>
      <c r="O413" s="1" t="s">
        <v>2147</v>
      </c>
      <c r="P413" s="1">
        <v>13</v>
      </c>
      <c r="W413" s="105">
        <v>4676</v>
      </c>
    </row>
    <row r="414" spans="14:23" hidden="1">
      <c r="N414" s="1">
        <v>412</v>
      </c>
      <c r="O414" s="1" t="s">
        <v>2148</v>
      </c>
      <c r="P414" s="1">
        <v>12</v>
      </c>
      <c r="W414" s="105">
        <v>4677</v>
      </c>
    </row>
    <row r="415" spans="14:23" hidden="1">
      <c r="N415" s="1">
        <v>413</v>
      </c>
      <c r="O415" s="1" t="s">
        <v>2149</v>
      </c>
      <c r="P415" s="1">
        <v>17</v>
      </c>
      <c r="W415" s="105">
        <v>4690</v>
      </c>
    </row>
    <row r="416" spans="14:23" hidden="1">
      <c r="N416" s="1">
        <v>414</v>
      </c>
      <c r="O416" s="1" t="s">
        <v>2150</v>
      </c>
      <c r="P416" s="1">
        <v>16</v>
      </c>
      <c r="W416" s="105">
        <v>4711</v>
      </c>
    </row>
    <row r="417" spans="14:23" hidden="1">
      <c r="N417" s="1">
        <v>415</v>
      </c>
      <c r="O417" s="1" t="s">
        <v>2151</v>
      </c>
      <c r="P417" s="1">
        <v>16</v>
      </c>
      <c r="W417" s="105">
        <v>4719</v>
      </c>
    </row>
    <row r="418" spans="14:23" hidden="1">
      <c r="N418" s="1">
        <v>416</v>
      </c>
      <c r="O418" s="1" t="s">
        <v>2152</v>
      </c>
      <c r="P418" s="1">
        <v>13</v>
      </c>
      <c r="W418" s="105">
        <v>4721</v>
      </c>
    </row>
    <row r="419" spans="14:23" hidden="1">
      <c r="N419" s="1">
        <v>418</v>
      </c>
      <c r="O419" s="1" t="s">
        <v>2153</v>
      </c>
      <c r="P419" s="1">
        <v>12</v>
      </c>
      <c r="W419" s="105">
        <v>4722</v>
      </c>
    </row>
    <row r="420" spans="14:23" hidden="1">
      <c r="N420" s="1">
        <v>419</v>
      </c>
      <c r="O420" s="1" t="s">
        <v>2154</v>
      </c>
      <c r="P420" s="1">
        <v>19</v>
      </c>
      <c r="W420" s="105">
        <v>4723</v>
      </c>
    </row>
    <row r="421" spans="14:23" hidden="1">
      <c r="N421" s="1">
        <v>421</v>
      </c>
      <c r="O421" s="1" t="s">
        <v>2155</v>
      </c>
      <c r="P421" s="1">
        <v>14</v>
      </c>
      <c r="W421" s="105">
        <v>4724</v>
      </c>
    </row>
    <row r="422" spans="14:23" hidden="1">
      <c r="N422" s="1">
        <v>422</v>
      </c>
      <c r="O422" s="1" t="s">
        <v>2156</v>
      </c>
      <c r="P422" s="1">
        <v>2</v>
      </c>
      <c r="W422" s="105">
        <v>4725</v>
      </c>
    </row>
    <row r="423" spans="14:23" hidden="1">
      <c r="N423" s="1">
        <v>423</v>
      </c>
      <c r="O423" s="1" t="s">
        <v>2157</v>
      </c>
      <c r="P423" s="1">
        <v>17</v>
      </c>
      <c r="W423" s="105">
        <v>4726</v>
      </c>
    </row>
    <row r="424" spans="14:23" hidden="1">
      <c r="N424" s="1">
        <v>424</v>
      </c>
      <c r="O424" s="1" t="s">
        <v>2158</v>
      </c>
      <c r="P424" s="1">
        <v>10</v>
      </c>
      <c r="W424" s="105">
        <v>4729</v>
      </c>
    </row>
    <row r="425" spans="14:23" hidden="1">
      <c r="N425" s="1">
        <v>425</v>
      </c>
      <c r="O425" s="1" t="s">
        <v>2159</v>
      </c>
      <c r="P425" s="1">
        <v>13</v>
      </c>
      <c r="W425" s="105">
        <v>4730</v>
      </c>
    </row>
    <row r="426" spans="14:23" hidden="1">
      <c r="N426" s="1">
        <v>426</v>
      </c>
      <c r="O426" s="1" t="s">
        <v>2160</v>
      </c>
      <c r="P426" s="1">
        <v>3</v>
      </c>
      <c r="W426" s="105">
        <v>4741</v>
      </c>
    </row>
    <row r="427" spans="14:23" hidden="1">
      <c r="N427" s="1">
        <v>427</v>
      </c>
      <c r="O427" s="1" t="s">
        <v>2161</v>
      </c>
      <c r="P427" s="1">
        <v>17</v>
      </c>
      <c r="W427" s="105">
        <v>4742</v>
      </c>
    </row>
    <row r="428" spans="14:23" hidden="1">
      <c r="N428" s="1">
        <v>428</v>
      </c>
      <c r="O428" s="1" t="s">
        <v>2162</v>
      </c>
      <c r="P428" s="1">
        <v>13</v>
      </c>
      <c r="W428" s="105">
        <v>4743</v>
      </c>
    </row>
    <row r="429" spans="14:23" hidden="1">
      <c r="N429" s="1">
        <v>429</v>
      </c>
      <c r="O429" s="1" t="s">
        <v>2163</v>
      </c>
      <c r="P429" s="1">
        <v>1</v>
      </c>
      <c r="W429" s="105">
        <v>4751</v>
      </c>
    </row>
    <row r="430" spans="14:23" hidden="1">
      <c r="N430" s="1">
        <v>430</v>
      </c>
      <c r="O430" s="1" t="s">
        <v>2164</v>
      </c>
      <c r="P430" s="1">
        <v>2</v>
      </c>
      <c r="W430" s="105">
        <v>4752</v>
      </c>
    </row>
    <row r="431" spans="14:23" hidden="1">
      <c r="N431" s="1">
        <v>431</v>
      </c>
      <c r="O431" s="1" t="s">
        <v>2165</v>
      </c>
      <c r="P431" s="1">
        <v>18</v>
      </c>
      <c r="W431" s="105">
        <v>4753</v>
      </c>
    </row>
    <row r="432" spans="14:23" hidden="1">
      <c r="N432" s="1">
        <v>432</v>
      </c>
      <c r="O432" s="1" t="s">
        <v>2166</v>
      </c>
      <c r="P432" s="1">
        <v>18</v>
      </c>
      <c r="W432" s="105">
        <v>4754</v>
      </c>
    </row>
    <row r="433" spans="14:23" hidden="1">
      <c r="N433" s="1">
        <v>433</v>
      </c>
      <c r="O433" s="1" t="s">
        <v>2167</v>
      </c>
      <c r="P433" s="1">
        <v>18</v>
      </c>
      <c r="W433" s="105">
        <v>4759</v>
      </c>
    </row>
    <row r="434" spans="14:23" hidden="1">
      <c r="N434" s="1">
        <v>435</v>
      </c>
      <c r="O434" s="1" t="s">
        <v>2168</v>
      </c>
      <c r="P434" s="1">
        <v>18</v>
      </c>
      <c r="W434" s="105">
        <v>4761</v>
      </c>
    </row>
    <row r="435" spans="14:23" hidden="1">
      <c r="N435" s="1">
        <v>436</v>
      </c>
      <c r="O435" s="1" t="s">
        <v>2035</v>
      </c>
      <c r="P435" s="1">
        <v>1</v>
      </c>
      <c r="W435" s="105">
        <v>4762</v>
      </c>
    </row>
    <row r="436" spans="14:23" hidden="1">
      <c r="N436" s="1">
        <v>437</v>
      </c>
      <c r="O436" s="1" t="s">
        <v>2036</v>
      </c>
      <c r="P436" s="1">
        <v>5</v>
      </c>
      <c r="W436" s="105">
        <v>4763</v>
      </c>
    </row>
    <row r="437" spans="14:23" hidden="1">
      <c r="N437" s="1">
        <v>438</v>
      </c>
      <c r="O437" s="1" t="s">
        <v>2037</v>
      </c>
      <c r="P437" s="1">
        <v>5</v>
      </c>
      <c r="W437" s="105">
        <v>4764</v>
      </c>
    </row>
    <row r="438" spans="14:23" hidden="1">
      <c r="N438" s="1">
        <v>439</v>
      </c>
      <c r="O438" s="1" t="s">
        <v>2038</v>
      </c>
      <c r="P438" s="1">
        <v>6</v>
      </c>
      <c r="W438" s="105">
        <v>4765</v>
      </c>
    </row>
    <row r="439" spans="14:23" hidden="1">
      <c r="N439" s="1">
        <v>440</v>
      </c>
      <c r="O439" s="1" t="s">
        <v>2039</v>
      </c>
      <c r="P439" s="1">
        <v>20</v>
      </c>
      <c r="W439" s="105">
        <v>4771</v>
      </c>
    </row>
    <row r="440" spans="14:23" hidden="1">
      <c r="N440" s="1">
        <v>441</v>
      </c>
      <c r="O440" s="1" t="s">
        <v>2040</v>
      </c>
      <c r="P440" s="1">
        <v>20</v>
      </c>
      <c r="W440" s="105">
        <v>4772</v>
      </c>
    </row>
    <row r="441" spans="14:23" hidden="1">
      <c r="N441" s="1">
        <v>442</v>
      </c>
      <c r="O441" s="1" t="s">
        <v>2041</v>
      </c>
      <c r="P441" s="1">
        <v>6</v>
      </c>
      <c r="W441" s="105">
        <v>4773</v>
      </c>
    </row>
    <row r="442" spans="14:23" hidden="1">
      <c r="N442" s="1">
        <v>443</v>
      </c>
      <c r="O442" s="1" t="s">
        <v>2764</v>
      </c>
      <c r="P442" s="1">
        <v>17</v>
      </c>
      <c r="W442" s="105">
        <v>4774</v>
      </c>
    </row>
    <row r="443" spans="14:23" hidden="1">
      <c r="N443" s="1">
        <v>444</v>
      </c>
      <c r="O443" s="1" t="s">
        <v>2765</v>
      </c>
      <c r="P443" s="1">
        <v>15</v>
      </c>
      <c r="W443" s="105">
        <v>4775</v>
      </c>
    </row>
    <row r="444" spans="14:23" hidden="1">
      <c r="N444" s="1">
        <v>445</v>
      </c>
      <c r="O444" s="1" t="s">
        <v>878</v>
      </c>
      <c r="P444" s="1">
        <v>13</v>
      </c>
      <c r="W444" s="105">
        <v>4776</v>
      </c>
    </row>
    <row r="445" spans="14:23" hidden="1">
      <c r="N445" s="1">
        <v>447</v>
      </c>
      <c r="O445" s="1" t="s">
        <v>879</v>
      </c>
      <c r="P445" s="1">
        <v>17</v>
      </c>
      <c r="W445" s="105">
        <v>4777</v>
      </c>
    </row>
    <row r="446" spans="14:23" hidden="1">
      <c r="N446" s="1">
        <v>449</v>
      </c>
      <c r="O446" s="1" t="s">
        <v>880</v>
      </c>
      <c r="P446" s="1">
        <v>10</v>
      </c>
      <c r="W446" s="105">
        <v>4778</v>
      </c>
    </row>
    <row r="447" spans="14:23" hidden="1">
      <c r="N447" s="1">
        <v>450</v>
      </c>
      <c r="O447" s="1" t="s">
        <v>881</v>
      </c>
      <c r="P447" s="1">
        <v>7</v>
      </c>
      <c r="W447" s="105">
        <v>4779</v>
      </c>
    </row>
    <row r="448" spans="14:23" hidden="1">
      <c r="N448" s="1">
        <v>452</v>
      </c>
      <c r="O448" s="1" t="s">
        <v>882</v>
      </c>
      <c r="P448" s="1">
        <v>20</v>
      </c>
      <c r="W448" s="105">
        <v>4781</v>
      </c>
    </row>
    <row r="449" spans="14:23" hidden="1">
      <c r="N449" s="1">
        <v>453</v>
      </c>
      <c r="O449" s="1" t="s">
        <v>883</v>
      </c>
      <c r="P449" s="1">
        <v>18</v>
      </c>
      <c r="W449" s="105">
        <v>4782</v>
      </c>
    </row>
    <row r="450" spans="14:23" hidden="1">
      <c r="N450" s="1">
        <v>454</v>
      </c>
      <c r="O450" s="1" t="s">
        <v>884</v>
      </c>
      <c r="P450" s="1">
        <v>15</v>
      </c>
      <c r="W450" s="105">
        <v>4789</v>
      </c>
    </row>
    <row r="451" spans="14:23" hidden="1">
      <c r="N451" s="1">
        <v>455</v>
      </c>
      <c r="O451" s="1" t="s">
        <v>885</v>
      </c>
      <c r="P451" s="1">
        <v>9</v>
      </c>
      <c r="W451" s="105">
        <v>4791</v>
      </c>
    </row>
    <row r="452" spans="14:23" hidden="1">
      <c r="N452" s="1">
        <v>456</v>
      </c>
      <c r="O452" s="1" t="s">
        <v>886</v>
      </c>
      <c r="P452" s="1">
        <v>16</v>
      </c>
      <c r="W452" s="105">
        <v>4799</v>
      </c>
    </row>
    <row r="453" spans="14:23" hidden="1">
      <c r="N453" s="1">
        <v>457</v>
      </c>
      <c r="O453" s="1" t="s">
        <v>887</v>
      </c>
      <c r="P453" s="1">
        <v>3</v>
      </c>
      <c r="W453" s="105">
        <v>4910</v>
      </c>
    </row>
    <row r="454" spans="14:23" hidden="1">
      <c r="N454" s="1">
        <v>458</v>
      </c>
      <c r="O454" s="1" t="s">
        <v>888</v>
      </c>
      <c r="P454" s="1">
        <v>16</v>
      </c>
      <c r="W454" s="105">
        <v>4920</v>
      </c>
    </row>
    <row r="455" spans="14:23" hidden="1">
      <c r="N455" s="1">
        <v>459</v>
      </c>
      <c r="O455" s="1" t="s">
        <v>889</v>
      </c>
      <c r="P455" s="1">
        <v>16</v>
      </c>
      <c r="W455" s="105">
        <v>4931</v>
      </c>
    </row>
    <row r="456" spans="14:23" hidden="1">
      <c r="N456" s="1">
        <v>460</v>
      </c>
      <c r="O456" s="1" t="s">
        <v>890</v>
      </c>
      <c r="P456" s="1">
        <v>17</v>
      </c>
      <c r="W456" s="105">
        <v>4932</v>
      </c>
    </row>
    <row r="457" spans="14:23" hidden="1">
      <c r="N457" s="1">
        <v>461</v>
      </c>
      <c r="O457" s="1" t="s">
        <v>891</v>
      </c>
      <c r="P457" s="1">
        <v>14</v>
      </c>
      <c r="W457" s="105">
        <v>4939</v>
      </c>
    </row>
    <row r="458" spans="14:23" hidden="1">
      <c r="N458" s="1">
        <v>462</v>
      </c>
      <c r="O458" s="1" t="s">
        <v>892</v>
      </c>
      <c r="P458" s="1">
        <v>5</v>
      </c>
      <c r="W458" s="105">
        <v>4941</v>
      </c>
    </row>
    <row r="459" spans="14:23" hidden="1">
      <c r="N459" s="1">
        <v>463</v>
      </c>
      <c r="O459" s="1" t="s">
        <v>893</v>
      </c>
      <c r="P459" s="1">
        <v>17</v>
      </c>
      <c r="W459" s="105">
        <v>4942</v>
      </c>
    </row>
    <row r="460" spans="14:23" hidden="1">
      <c r="N460" s="1">
        <v>464</v>
      </c>
      <c r="O460" s="1" t="s">
        <v>894</v>
      </c>
      <c r="P460" s="1">
        <v>16</v>
      </c>
      <c r="W460" s="105">
        <v>4950</v>
      </c>
    </row>
    <row r="461" spans="14:23" hidden="1">
      <c r="N461" s="1">
        <v>466</v>
      </c>
      <c r="O461" s="1" t="s">
        <v>895</v>
      </c>
      <c r="P461" s="1">
        <v>2</v>
      </c>
      <c r="W461" s="105">
        <v>5010</v>
      </c>
    </row>
    <row r="462" spans="14:23" hidden="1">
      <c r="N462" s="1">
        <v>467</v>
      </c>
      <c r="O462" s="1" t="s">
        <v>896</v>
      </c>
      <c r="P462" s="1">
        <v>9</v>
      </c>
      <c r="W462" s="105">
        <v>5020</v>
      </c>
    </row>
    <row r="463" spans="14:23" hidden="1">
      <c r="N463" s="1">
        <v>468</v>
      </c>
      <c r="O463" s="1" t="s">
        <v>897</v>
      </c>
      <c r="P463" s="1">
        <v>18</v>
      </c>
      <c r="W463" s="105">
        <v>5030</v>
      </c>
    </row>
    <row r="464" spans="14:23" hidden="1">
      <c r="N464" s="1">
        <v>469</v>
      </c>
      <c r="O464" s="1" t="s">
        <v>898</v>
      </c>
      <c r="P464" s="1">
        <v>15</v>
      </c>
      <c r="W464" s="105">
        <v>5040</v>
      </c>
    </row>
    <row r="465" spans="14:23" hidden="1">
      <c r="N465" s="1">
        <v>471</v>
      </c>
      <c r="O465" s="1" t="s">
        <v>899</v>
      </c>
      <c r="P465" s="1">
        <v>14</v>
      </c>
      <c r="W465" s="105">
        <v>5110</v>
      </c>
    </row>
    <row r="466" spans="14:23" hidden="1">
      <c r="N466" s="1">
        <v>472</v>
      </c>
      <c r="O466" s="1" t="s">
        <v>900</v>
      </c>
      <c r="P466" s="1">
        <v>5</v>
      </c>
      <c r="W466" s="105">
        <v>5121</v>
      </c>
    </row>
    <row r="467" spans="14:23" hidden="1">
      <c r="N467" s="1">
        <v>473</v>
      </c>
      <c r="O467" s="1" t="s">
        <v>412</v>
      </c>
      <c r="P467" s="1">
        <v>5</v>
      </c>
      <c r="W467" s="105">
        <v>5122</v>
      </c>
    </row>
    <row r="468" spans="14:23" hidden="1">
      <c r="N468" s="1">
        <v>474</v>
      </c>
      <c r="O468" s="1" t="s">
        <v>413</v>
      </c>
      <c r="P468" s="1">
        <v>19</v>
      </c>
      <c r="W468" s="105">
        <v>5210</v>
      </c>
    </row>
    <row r="469" spans="14:23" hidden="1">
      <c r="N469" s="1">
        <v>475</v>
      </c>
      <c r="O469" s="1" t="s">
        <v>414</v>
      </c>
      <c r="P469" s="1">
        <v>11</v>
      </c>
      <c r="W469" s="105">
        <v>5221</v>
      </c>
    </row>
    <row r="470" spans="14:23" hidden="1">
      <c r="N470" s="1">
        <v>476</v>
      </c>
      <c r="O470" s="1" t="s">
        <v>415</v>
      </c>
      <c r="P470" s="1">
        <v>12</v>
      </c>
      <c r="W470" s="105">
        <v>5222</v>
      </c>
    </row>
    <row r="471" spans="14:23" hidden="1">
      <c r="N471" s="1">
        <v>477</v>
      </c>
      <c r="O471" s="1" t="s">
        <v>416</v>
      </c>
      <c r="P471" s="1">
        <v>3</v>
      </c>
      <c r="W471" s="105">
        <v>5223</v>
      </c>
    </row>
    <row r="472" spans="14:23" hidden="1">
      <c r="N472" s="1">
        <v>478</v>
      </c>
      <c r="O472" s="1" t="s">
        <v>417</v>
      </c>
      <c r="P472" s="1">
        <v>7</v>
      </c>
      <c r="W472" s="105">
        <v>5224</v>
      </c>
    </row>
    <row r="473" spans="14:23" hidden="1">
      <c r="N473" s="1">
        <v>480</v>
      </c>
      <c r="O473" s="1" t="s">
        <v>418</v>
      </c>
      <c r="P473" s="1">
        <v>7</v>
      </c>
      <c r="W473" s="105">
        <v>5229</v>
      </c>
    </row>
    <row r="474" spans="14:23" hidden="1">
      <c r="N474" s="1">
        <v>481</v>
      </c>
      <c r="O474" s="1" t="s">
        <v>1770</v>
      </c>
      <c r="P474" s="1">
        <v>2</v>
      </c>
      <c r="W474" s="105">
        <v>5310</v>
      </c>
    </row>
    <row r="475" spans="14:23" hidden="1">
      <c r="N475" s="1">
        <v>483</v>
      </c>
      <c r="O475" s="1" t="s">
        <v>1771</v>
      </c>
      <c r="P475" s="1">
        <v>7</v>
      </c>
      <c r="W475" s="105">
        <v>5320</v>
      </c>
    </row>
    <row r="476" spans="14:23" hidden="1">
      <c r="N476" s="1">
        <v>484</v>
      </c>
      <c r="O476" s="1" t="s">
        <v>1772</v>
      </c>
      <c r="P476" s="1">
        <v>5</v>
      </c>
      <c r="W476" s="105">
        <v>5510</v>
      </c>
    </row>
    <row r="477" spans="14:23" hidden="1">
      <c r="N477" s="1">
        <v>485</v>
      </c>
      <c r="O477" s="1" t="s">
        <v>1773</v>
      </c>
      <c r="P477" s="1">
        <v>14</v>
      </c>
      <c r="W477" s="105">
        <v>5520</v>
      </c>
    </row>
    <row r="478" spans="14:23" hidden="1">
      <c r="N478" s="1">
        <v>486</v>
      </c>
      <c r="O478" s="1" t="s">
        <v>1774</v>
      </c>
      <c r="P478" s="1">
        <v>5</v>
      </c>
      <c r="W478" s="105">
        <v>5530</v>
      </c>
    </row>
    <row r="479" spans="14:23" hidden="1">
      <c r="N479" s="1">
        <v>487</v>
      </c>
      <c r="O479" s="1" t="s">
        <v>1775</v>
      </c>
      <c r="P479" s="1">
        <v>16</v>
      </c>
      <c r="W479" s="105">
        <v>5590</v>
      </c>
    </row>
    <row r="480" spans="14:23" hidden="1">
      <c r="N480" s="1">
        <v>488</v>
      </c>
      <c r="O480" s="1" t="s">
        <v>826</v>
      </c>
      <c r="P480" s="1">
        <v>8</v>
      </c>
      <c r="W480" s="105">
        <v>5610</v>
      </c>
    </row>
    <row r="481" spans="14:23" hidden="1">
      <c r="N481" s="1">
        <v>489</v>
      </c>
      <c r="O481" s="1" t="s">
        <v>827</v>
      </c>
      <c r="P481" s="1">
        <v>13</v>
      </c>
      <c r="W481" s="105">
        <v>5621</v>
      </c>
    </row>
    <row r="482" spans="14:23" hidden="1">
      <c r="N482" s="1">
        <v>490</v>
      </c>
      <c r="O482" s="1" t="s">
        <v>828</v>
      </c>
      <c r="P482" s="1">
        <v>6</v>
      </c>
      <c r="W482" s="105">
        <v>5629</v>
      </c>
    </row>
    <row r="483" spans="14:23" hidden="1">
      <c r="N483" s="1">
        <v>491</v>
      </c>
      <c r="O483" s="1" t="s">
        <v>829</v>
      </c>
      <c r="P483" s="1">
        <v>10</v>
      </c>
      <c r="W483" s="105">
        <v>5630</v>
      </c>
    </row>
    <row r="484" spans="14:23" hidden="1">
      <c r="N484" s="1">
        <v>492</v>
      </c>
      <c r="O484" s="1" t="s">
        <v>830</v>
      </c>
      <c r="P484" s="1">
        <v>17</v>
      </c>
      <c r="W484" s="105">
        <v>5811</v>
      </c>
    </row>
    <row r="485" spans="14:23" hidden="1">
      <c r="N485" s="1">
        <v>493</v>
      </c>
      <c r="O485" s="1" t="s">
        <v>831</v>
      </c>
      <c r="P485" s="1">
        <v>5</v>
      </c>
      <c r="W485" s="105">
        <v>5812</v>
      </c>
    </row>
    <row r="486" spans="14:23" hidden="1">
      <c r="N486" s="1">
        <v>494</v>
      </c>
      <c r="O486" s="1" t="s">
        <v>832</v>
      </c>
      <c r="P486" s="1">
        <v>14</v>
      </c>
      <c r="W486" s="105">
        <v>5813</v>
      </c>
    </row>
    <row r="487" spans="14:23" hidden="1">
      <c r="N487" s="1">
        <v>495</v>
      </c>
      <c r="O487" s="1" t="s">
        <v>833</v>
      </c>
      <c r="P487" s="1">
        <v>8</v>
      </c>
      <c r="W487" s="105">
        <v>5814</v>
      </c>
    </row>
    <row r="488" spans="14:23" hidden="1">
      <c r="N488" s="1">
        <v>497</v>
      </c>
      <c r="O488" s="1" t="s">
        <v>834</v>
      </c>
      <c r="P488" s="1">
        <v>18</v>
      </c>
      <c r="W488" s="105">
        <v>5819</v>
      </c>
    </row>
    <row r="489" spans="14:23" hidden="1">
      <c r="N489" s="1">
        <v>498</v>
      </c>
      <c r="O489" s="1" t="s">
        <v>835</v>
      </c>
      <c r="P489" s="1">
        <v>18</v>
      </c>
      <c r="W489" s="105">
        <v>5821</v>
      </c>
    </row>
    <row r="490" spans="14:23" hidden="1">
      <c r="N490" s="1">
        <v>499</v>
      </c>
      <c r="O490" s="1" t="s">
        <v>836</v>
      </c>
      <c r="P490" s="1">
        <v>10</v>
      </c>
      <c r="W490" s="105">
        <v>5829</v>
      </c>
    </row>
    <row r="491" spans="14:23" hidden="1">
      <c r="N491" s="1">
        <v>500</v>
      </c>
      <c r="O491" s="1" t="s">
        <v>837</v>
      </c>
      <c r="P491" s="1">
        <v>15</v>
      </c>
      <c r="W491" s="105">
        <v>5911</v>
      </c>
    </row>
    <row r="492" spans="14:23" hidden="1">
      <c r="N492" s="1">
        <v>502</v>
      </c>
      <c r="O492" s="1" t="s">
        <v>838</v>
      </c>
      <c r="P492" s="1">
        <v>18</v>
      </c>
      <c r="W492" s="105">
        <v>5912</v>
      </c>
    </row>
    <row r="493" spans="14:23" hidden="1">
      <c r="N493" s="1">
        <v>503</v>
      </c>
      <c r="O493" s="1" t="s">
        <v>839</v>
      </c>
      <c r="P493" s="1">
        <v>4</v>
      </c>
      <c r="W493" s="105">
        <v>5913</v>
      </c>
    </row>
    <row r="494" spans="14:23" hidden="1">
      <c r="N494" s="1">
        <v>504</v>
      </c>
      <c r="O494" s="1" t="s">
        <v>840</v>
      </c>
      <c r="P494" s="1">
        <v>20</v>
      </c>
      <c r="W494" s="105">
        <v>5914</v>
      </c>
    </row>
    <row r="495" spans="14:23" hidden="1">
      <c r="N495" s="1">
        <v>505</v>
      </c>
      <c r="O495" s="1" t="s">
        <v>841</v>
      </c>
      <c r="P495" s="1">
        <v>16</v>
      </c>
      <c r="W495" s="105">
        <v>5920</v>
      </c>
    </row>
    <row r="496" spans="14:23" hidden="1">
      <c r="N496" s="1">
        <v>506</v>
      </c>
      <c r="O496" s="1" t="s">
        <v>842</v>
      </c>
      <c r="P496" s="1">
        <v>12</v>
      </c>
      <c r="W496" s="105">
        <v>6010</v>
      </c>
    </row>
    <row r="497" spans="14:23" hidden="1">
      <c r="N497" s="1">
        <v>507</v>
      </c>
      <c r="O497" s="1" t="s">
        <v>843</v>
      </c>
      <c r="P497" s="1">
        <v>8</v>
      </c>
      <c r="W497" s="105">
        <v>6020</v>
      </c>
    </row>
    <row r="498" spans="14:23" hidden="1">
      <c r="N498" s="1">
        <v>508</v>
      </c>
      <c r="O498" s="1" t="s">
        <v>844</v>
      </c>
      <c r="P498" s="1">
        <v>1</v>
      </c>
      <c r="W498" s="105">
        <v>6110</v>
      </c>
    </row>
    <row r="499" spans="14:23" hidden="1">
      <c r="N499" s="1">
        <v>509</v>
      </c>
      <c r="O499" s="1" t="s">
        <v>2959</v>
      </c>
      <c r="P499" s="1">
        <v>8</v>
      </c>
      <c r="W499" s="105">
        <v>6120</v>
      </c>
    </row>
    <row r="500" spans="14:23" hidden="1">
      <c r="N500" s="1">
        <v>510</v>
      </c>
      <c r="O500" s="1" t="s">
        <v>2960</v>
      </c>
      <c r="P500" s="1">
        <v>3</v>
      </c>
      <c r="W500" s="105">
        <v>6130</v>
      </c>
    </row>
    <row r="501" spans="14:23" hidden="1">
      <c r="N501" s="1">
        <v>511</v>
      </c>
      <c r="O501" s="1" t="s">
        <v>2961</v>
      </c>
      <c r="P501" s="1">
        <v>17</v>
      </c>
      <c r="W501" s="105">
        <v>6190</v>
      </c>
    </row>
    <row r="502" spans="14:23" hidden="1">
      <c r="N502" s="1">
        <v>512</v>
      </c>
      <c r="O502" s="1" t="s">
        <v>2962</v>
      </c>
      <c r="P502" s="1">
        <v>9</v>
      </c>
      <c r="W502" s="105">
        <v>6201</v>
      </c>
    </row>
    <row r="503" spans="14:23" hidden="1">
      <c r="N503" s="1">
        <v>513</v>
      </c>
      <c r="O503" s="1" t="s">
        <v>2963</v>
      </c>
      <c r="P503" s="1">
        <v>17</v>
      </c>
      <c r="W503" s="105">
        <v>6202</v>
      </c>
    </row>
    <row r="504" spans="14:23" hidden="1">
      <c r="N504" s="1">
        <v>514</v>
      </c>
      <c r="O504" s="1" t="s">
        <v>540</v>
      </c>
      <c r="P504" s="1">
        <v>12</v>
      </c>
      <c r="W504" s="105">
        <v>6203</v>
      </c>
    </row>
    <row r="505" spans="14:23" hidden="1">
      <c r="N505" s="1">
        <v>516</v>
      </c>
      <c r="O505" s="1" t="s">
        <v>541</v>
      </c>
      <c r="P505" s="1">
        <v>18</v>
      </c>
      <c r="W505" s="105">
        <v>6209</v>
      </c>
    </row>
    <row r="506" spans="14:23" hidden="1">
      <c r="N506" s="1">
        <v>517</v>
      </c>
      <c r="O506" s="1" t="s">
        <v>542</v>
      </c>
      <c r="P506" s="1">
        <v>14</v>
      </c>
      <c r="W506" s="105">
        <v>6311</v>
      </c>
    </row>
    <row r="507" spans="14:23" hidden="1">
      <c r="N507" s="1">
        <v>518</v>
      </c>
      <c r="O507" s="1" t="s">
        <v>543</v>
      </c>
      <c r="P507" s="1">
        <v>16</v>
      </c>
      <c r="W507" s="105">
        <v>6312</v>
      </c>
    </row>
    <row r="508" spans="14:23" hidden="1">
      <c r="N508" s="1">
        <v>519</v>
      </c>
      <c r="O508" s="1" t="s">
        <v>544</v>
      </c>
      <c r="P508" s="1">
        <v>2</v>
      </c>
      <c r="W508" s="105">
        <v>6391</v>
      </c>
    </row>
    <row r="509" spans="14:23" hidden="1">
      <c r="N509" s="1">
        <v>520</v>
      </c>
      <c r="O509" s="1" t="s">
        <v>545</v>
      </c>
      <c r="P509" s="1">
        <v>13</v>
      </c>
      <c r="W509" s="105">
        <v>6399</v>
      </c>
    </row>
    <row r="510" spans="14:23" hidden="1">
      <c r="N510" s="1">
        <v>521</v>
      </c>
      <c r="O510" s="1" t="s">
        <v>546</v>
      </c>
      <c r="P510" s="1">
        <v>2</v>
      </c>
      <c r="W510" s="105">
        <v>6411</v>
      </c>
    </row>
    <row r="511" spans="14:23" hidden="1">
      <c r="N511" s="1">
        <v>522</v>
      </c>
      <c r="O511" s="1" t="s">
        <v>547</v>
      </c>
      <c r="P511" s="1">
        <v>17</v>
      </c>
      <c r="W511" s="105">
        <v>6419</v>
      </c>
    </row>
    <row r="512" spans="14:23" hidden="1">
      <c r="N512" s="1">
        <v>523</v>
      </c>
      <c r="O512" s="1" t="s">
        <v>548</v>
      </c>
      <c r="P512" s="1">
        <v>19</v>
      </c>
      <c r="W512" s="105">
        <v>6420</v>
      </c>
    </row>
    <row r="513" spans="14:23" hidden="1">
      <c r="N513" s="1">
        <v>524</v>
      </c>
      <c r="O513" s="1" t="s">
        <v>549</v>
      </c>
      <c r="P513" s="1">
        <v>10</v>
      </c>
      <c r="W513" s="105">
        <v>6430</v>
      </c>
    </row>
    <row r="514" spans="14:23" hidden="1">
      <c r="N514" s="1">
        <v>525</v>
      </c>
      <c r="O514" s="1" t="s">
        <v>550</v>
      </c>
      <c r="P514" s="1">
        <v>13</v>
      </c>
      <c r="W514" s="105">
        <v>6491</v>
      </c>
    </row>
    <row r="515" spans="14:23" hidden="1">
      <c r="N515" s="1">
        <v>526</v>
      </c>
      <c r="O515" s="1" t="s">
        <v>2782</v>
      </c>
      <c r="P515" s="1">
        <v>2</v>
      </c>
      <c r="W515" s="105">
        <v>6492</v>
      </c>
    </row>
    <row r="516" spans="14:23" hidden="1">
      <c r="N516" s="1">
        <v>527</v>
      </c>
      <c r="O516" s="1" t="s">
        <v>2783</v>
      </c>
      <c r="P516" s="1">
        <v>2</v>
      </c>
      <c r="W516" s="105">
        <v>6499</v>
      </c>
    </row>
    <row r="517" spans="14:23" hidden="1">
      <c r="N517" s="1">
        <v>528</v>
      </c>
      <c r="O517" s="1" t="s">
        <v>2784</v>
      </c>
      <c r="P517" s="1">
        <v>17</v>
      </c>
      <c r="W517" s="105">
        <v>6511</v>
      </c>
    </row>
    <row r="518" spans="14:23" hidden="1">
      <c r="N518" s="1">
        <v>530</v>
      </c>
      <c r="O518" s="1" t="s">
        <v>2785</v>
      </c>
      <c r="P518" s="1">
        <v>4</v>
      </c>
      <c r="W518" s="105">
        <v>6512</v>
      </c>
    </row>
    <row r="519" spans="14:23" hidden="1">
      <c r="N519" s="1">
        <v>531</v>
      </c>
      <c r="O519" s="1" t="s">
        <v>2786</v>
      </c>
      <c r="P519" s="1">
        <v>18</v>
      </c>
      <c r="W519" s="105">
        <v>6520</v>
      </c>
    </row>
    <row r="520" spans="14:23" hidden="1">
      <c r="N520" s="1">
        <v>533</v>
      </c>
      <c r="O520" s="1" t="s">
        <v>2787</v>
      </c>
      <c r="P520" s="1">
        <v>1</v>
      </c>
      <c r="W520" s="105">
        <v>6530</v>
      </c>
    </row>
    <row r="521" spans="14:23" hidden="1">
      <c r="N521" s="1">
        <v>534</v>
      </c>
      <c r="O521" s="1" t="s">
        <v>2788</v>
      </c>
      <c r="P521" s="1">
        <v>16</v>
      </c>
      <c r="W521" s="105">
        <v>6611</v>
      </c>
    </row>
    <row r="522" spans="14:23" hidden="1">
      <c r="N522" s="1">
        <v>535</v>
      </c>
      <c r="O522" s="1" t="s">
        <v>2789</v>
      </c>
      <c r="P522" s="1">
        <v>16</v>
      </c>
      <c r="W522" s="105">
        <v>6612</v>
      </c>
    </row>
    <row r="523" spans="14:23" hidden="1">
      <c r="N523" s="1">
        <v>536</v>
      </c>
      <c r="O523" s="1" t="s">
        <v>477</v>
      </c>
      <c r="P523" s="1">
        <v>1</v>
      </c>
      <c r="W523" s="105">
        <v>6619</v>
      </c>
    </row>
    <row r="524" spans="14:23" hidden="1">
      <c r="N524" s="1">
        <v>537</v>
      </c>
      <c r="O524" s="1" t="s">
        <v>2920</v>
      </c>
      <c r="P524" s="1">
        <v>13</v>
      </c>
      <c r="W524" s="105">
        <v>6621</v>
      </c>
    </row>
    <row r="525" spans="14:23" hidden="1">
      <c r="N525" s="1">
        <v>538</v>
      </c>
      <c r="O525" s="1" t="s">
        <v>478</v>
      </c>
      <c r="P525" s="1">
        <v>8</v>
      </c>
      <c r="W525" s="105">
        <v>6622</v>
      </c>
    </row>
    <row r="526" spans="14:23" hidden="1">
      <c r="N526" s="1">
        <v>539</v>
      </c>
      <c r="O526" s="1" t="s">
        <v>479</v>
      </c>
      <c r="P526" s="1">
        <v>1</v>
      </c>
      <c r="W526" s="105">
        <v>6629</v>
      </c>
    </row>
    <row r="527" spans="14:23" hidden="1">
      <c r="N527" s="1">
        <v>540</v>
      </c>
      <c r="O527" s="1" t="s">
        <v>480</v>
      </c>
      <c r="P527" s="1">
        <v>1</v>
      </c>
      <c r="W527" s="105">
        <v>6630</v>
      </c>
    </row>
    <row r="528" spans="14:23" hidden="1">
      <c r="N528" s="1">
        <v>541</v>
      </c>
      <c r="O528" s="1" t="s">
        <v>481</v>
      </c>
      <c r="P528" s="1">
        <v>1</v>
      </c>
      <c r="W528" s="105">
        <v>6810</v>
      </c>
    </row>
    <row r="529" spans="14:23" hidden="1">
      <c r="N529" s="1">
        <v>542</v>
      </c>
      <c r="O529" s="1" t="s">
        <v>482</v>
      </c>
      <c r="P529" s="1">
        <v>1</v>
      </c>
      <c r="W529" s="105">
        <v>6820</v>
      </c>
    </row>
    <row r="530" spans="14:23" hidden="1">
      <c r="N530" s="1">
        <v>543</v>
      </c>
      <c r="O530" s="1" t="s">
        <v>483</v>
      </c>
      <c r="P530" s="1">
        <v>1</v>
      </c>
      <c r="W530" s="105">
        <v>6831</v>
      </c>
    </row>
    <row r="531" spans="14:23" hidden="1">
      <c r="N531" s="1">
        <v>544</v>
      </c>
      <c r="O531" s="1" t="s">
        <v>484</v>
      </c>
      <c r="P531" s="1">
        <v>1</v>
      </c>
      <c r="W531" s="105">
        <v>6832</v>
      </c>
    </row>
    <row r="532" spans="14:23" hidden="1">
      <c r="N532" s="1">
        <v>545</v>
      </c>
      <c r="O532" s="1" t="s">
        <v>485</v>
      </c>
      <c r="P532" s="1">
        <v>1</v>
      </c>
      <c r="W532" s="105">
        <v>6910</v>
      </c>
    </row>
    <row r="533" spans="14:23" hidden="1">
      <c r="N533" s="1">
        <v>547</v>
      </c>
      <c r="O533" s="1" t="s">
        <v>486</v>
      </c>
      <c r="P533" s="1">
        <v>1</v>
      </c>
      <c r="W533" s="105">
        <v>6920</v>
      </c>
    </row>
    <row r="534" spans="14:23" hidden="1">
      <c r="N534" s="1">
        <v>548</v>
      </c>
      <c r="O534" s="1" t="s">
        <v>487</v>
      </c>
      <c r="P534" s="1">
        <v>1</v>
      </c>
      <c r="W534" s="105">
        <v>7010</v>
      </c>
    </row>
    <row r="535" spans="14:23" hidden="1">
      <c r="N535" s="1">
        <v>549</v>
      </c>
      <c r="O535" s="1" t="s">
        <v>488</v>
      </c>
      <c r="P535" s="1">
        <v>1</v>
      </c>
      <c r="W535" s="105">
        <v>7021</v>
      </c>
    </row>
    <row r="536" spans="14:23" hidden="1">
      <c r="N536" s="1">
        <v>550</v>
      </c>
      <c r="O536" s="1" t="s">
        <v>489</v>
      </c>
      <c r="P536" s="1">
        <v>1</v>
      </c>
      <c r="W536" s="105">
        <v>7022</v>
      </c>
    </row>
    <row r="537" spans="14:23" hidden="1">
      <c r="N537" s="1">
        <v>551</v>
      </c>
      <c r="O537" s="1" t="s">
        <v>490</v>
      </c>
      <c r="P537" s="1">
        <v>1</v>
      </c>
      <c r="W537" s="105">
        <v>7111</v>
      </c>
    </row>
    <row r="538" spans="14:23" hidden="1">
      <c r="N538" s="1">
        <v>552</v>
      </c>
      <c r="O538" s="1" t="s">
        <v>491</v>
      </c>
      <c r="P538" s="1">
        <v>2</v>
      </c>
      <c r="W538" s="105">
        <v>7112</v>
      </c>
    </row>
    <row r="539" spans="14:23" hidden="1">
      <c r="N539" s="1">
        <v>553</v>
      </c>
      <c r="O539" s="1" t="s">
        <v>492</v>
      </c>
      <c r="P539" s="1">
        <v>2</v>
      </c>
      <c r="W539" s="105">
        <v>7120</v>
      </c>
    </row>
    <row r="540" spans="14:23" hidden="1">
      <c r="N540" s="1">
        <v>554</v>
      </c>
      <c r="O540" s="1" t="s">
        <v>493</v>
      </c>
      <c r="P540" s="1">
        <v>2</v>
      </c>
      <c r="W540" s="105">
        <v>7211</v>
      </c>
    </row>
    <row r="541" spans="14:23" hidden="1">
      <c r="N541" s="1">
        <v>555</v>
      </c>
      <c r="O541" s="1" t="s">
        <v>494</v>
      </c>
      <c r="P541" s="1">
        <v>3</v>
      </c>
      <c r="W541" s="105">
        <v>7219</v>
      </c>
    </row>
    <row r="542" spans="14:23" hidden="1">
      <c r="N542" s="1">
        <v>556</v>
      </c>
      <c r="O542" s="1" t="s">
        <v>495</v>
      </c>
      <c r="P542" s="1">
        <v>4</v>
      </c>
      <c r="W542" s="105">
        <v>7220</v>
      </c>
    </row>
    <row r="543" spans="14:23" hidden="1">
      <c r="N543" s="1">
        <v>557</v>
      </c>
      <c r="O543" s="1" t="s">
        <v>496</v>
      </c>
      <c r="P543" s="1">
        <v>4</v>
      </c>
      <c r="W543" s="105">
        <v>7311</v>
      </c>
    </row>
    <row r="544" spans="14:23" hidden="1">
      <c r="N544" s="1">
        <v>558</v>
      </c>
      <c r="O544" s="1" t="s">
        <v>497</v>
      </c>
      <c r="P544" s="1">
        <v>5</v>
      </c>
      <c r="W544" s="105">
        <v>7312</v>
      </c>
    </row>
    <row r="545" spans="14:23" hidden="1">
      <c r="N545" s="1">
        <v>559</v>
      </c>
      <c r="O545" s="1" t="s">
        <v>498</v>
      </c>
      <c r="P545" s="1">
        <v>6</v>
      </c>
      <c r="W545" s="105">
        <v>7320</v>
      </c>
    </row>
    <row r="546" spans="14:23" hidden="1">
      <c r="N546" s="1">
        <v>560</v>
      </c>
      <c r="O546" s="1" t="s">
        <v>499</v>
      </c>
      <c r="P546" s="1">
        <v>6</v>
      </c>
      <c r="W546" s="105">
        <v>7410</v>
      </c>
    </row>
    <row r="547" spans="14:23" hidden="1">
      <c r="N547" s="1">
        <v>561</v>
      </c>
      <c r="O547" s="1" t="s">
        <v>500</v>
      </c>
      <c r="P547" s="1">
        <v>6</v>
      </c>
      <c r="W547" s="105">
        <v>7420</v>
      </c>
    </row>
    <row r="548" spans="14:23" hidden="1">
      <c r="N548" s="1">
        <v>562</v>
      </c>
      <c r="O548" s="1" t="s">
        <v>501</v>
      </c>
      <c r="P548" s="1">
        <v>7</v>
      </c>
      <c r="W548" s="105">
        <v>7430</v>
      </c>
    </row>
    <row r="549" spans="14:23" hidden="1">
      <c r="N549" s="1">
        <v>564</v>
      </c>
      <c r="O549" s="1" t="s">
        <v>502</v>
      </c>
      <c r="P549" s="1">
        <v>7</v>
      </c>
      <c r="W549" s="105">
        <v>7490</v>
      </c>
    </row>
    <row r="550" spans="14:23" hidden="1">
      <c r="N550" s="1">
        <v>565</v>
      </c>
      <c r="O550" s="1" t="s">
        <v>127</v>
      </c>
      <c r="P550" s="1">
        <v>7</v>
      </c>
      <c r="W550" s="105">
        <v>7500</v>
      </c>
    </row>
    <row r="551" spans="14:23" hidden="1">
      <c r="N551" s="1">
        <v>566</v>
      </c>
      <c r="O551" s="1" t="s">
        <v>3768</v>
      </c>
      <c r="P551" s="1">
        <v>7</v>
      </c>
      <c r="W551" s="105">
        <v>7711</v>
      </c>
    </row>
    <row r="552" spans="14:23" hidden="1">
      <c r="N552" s="1">
        <v>567</v>
      </c>
      <c r="O552" s="1" t="s">
        <v>3769</v>
      </c>
      <c r="P552" s="1">
        <v>12</v>
      </c>
      <c r="W552" s="105">
        <v>7712</v>
      </c>
    </row>
    <row r="553" spans="14:23" hidden="1">
      <c r="N553" s="1">
        <v>568</v>
      </c>
      <c r="O553" s="1" t="s">
        <v>3770</v>
      </c>
      <c r="P553" s="1">
        <v>12</v>
      </c>
      <c r="W553" s="105">
        <v>7721</v>
      </c>
    </row>
    <row r="554" spans="14:23" hidden="1">
      <c r="N554" s="1">
        <v>569</v>
      </c>
      <c r="O554" s="1" t="s">
        <v>3771</v>
      </c>
      <c r="P554" s="1">
        <v>12</v>
      </c>
      <c r="W554" s="105">
        <v>7722</v>
      </c>
    </row>
    <row r="555" spans="14:23" hidden="1">
      <c r="N555" s="1">
        <v>570</v>
      </c>
      <c r="O555" s="1" t="s">
        <v>3772</v>
      </c>
      <c r="P555" s="1">
        <v>12</v>
      </c>
      <c r="W555" s="105">
        <v>7729</v>
      </c>
    </row>
    <row r="556" spans="14:23" hidden="1">
      <c r="N556" s="1">
        <v>571</v>
      </c>
      <c r="O556" s="1" t="s">
        <v>3773</v>
      </c>
      <c r="P556" s="1">
        <v>13</v>
      </c>
      <c r="W556" s="105">
        <v>7731</v>
      </c>
    </row>
    <row r="557" spans="14:23" hidden="1">
      <c r="N557" s="1">
        <v>572</v>
      </c>
      <c r="O557" s="1" t="s">
        <v>3774</v>
      </c>
      <c r="P557" s="1">
        <v>13</v>
      </c>
      <c r="W557" s="105">
        <v>7732</v>
      </c>
    </row>
    <row r="558" spans="14:23" hidden="1">
      <c r="N558" s="1">
        <v>573</v>
      </c>
      <c r="O558" s="1" t="s">
        <v>3775</v>
      </c>
      <c r="P558" s="1">
        <v>13</v>
      </c>
      <c r="W558" s="105">
        <v>7733</v>
      </c>
    </row>
    <row r="559" spans="14:23" hidden="1">
      <c r="N559" s="1">
        <v>574</v>
      </c>
      <c r="O559" s="1" t="s">
        <v>3776</v>
      </c>
      <c r="P559" s="1">
        <v>13</v>
      </c>
      <c r="W559" s="105">
        <v>7734</v>
      </c>
    </row>
    <row r="560" spans="14:23" hidden="1">
      <c r="N560" s="1">
        <v>575</v>
      </c>
      <c r="O560" s="1" t="s">
        <v>3777</v>
      </c>
      <c r="P560" s="1">
        <v>13</v>
      </c>
      <c r="W560" s="105">
        <v>7735</v>
      </c>
    </row>
    <row r="561" spans="14:23" hidden="1">
      <c r="N561" s="1">
        <v>576</v>
      </c>
      <c r="O561" s="1" t="s">
        <v>3778</v>
      </c>
      <c r="P561" s="1">
        <v>14</v>
      </c>
      <c r="W561" s="105">
        <v>7739</v>
      </c>
    </row>
    <row r="562" spans="14:23" hidden="1">
      <c r="N562" s="1">
        <v>578</v>
      </c>
      <c r="O562" s="1" t="s">
        <v>3779</v>
      </c>
      <c r="P562" s="1">
        <v>14</v>
      </c>
      <c r="W562" s="105">
        <v>7740</v>
      </c>
    </row>
    <row r="563" spans="14:23" hidden="1">
      <c r="N563" s="1">
        <v>579</v>
      </c>
      <c r="O563" s="1" t="s">
        <v>3780</v>
      </c>
      <c r="P563" s="1">
        <v>14</v>
      </c>
      <c r="W563" s="105">
        <v>7810</v>
      </c>
    </row>
    <row r="564" spans="14:23" hidden="1">
      <c r="N564" s="1">
        <v>581</v>
      </c>
      <c r="O564" s="1" t="s">
        <v>3781</v>
      </c>
      <c r="P564" s="1">
        <v>15</v>
      </c>
      <c r="W564" s="105">
        <v>7820</v>
      </c>
    </row>
    <row r="565" spans="14:23" hidden="1">
      <c r="N565" s="1">
        <v>582</v>
      </c>
      <c r="O565" s="1" t="s">
        <v>3782</v>
      </c>
      <c r="P565" s="1">
        <v>15</v>
      </c>
      <c r="W565" s="105">
        <v>7830</v>
      </c>
    </row>
    <row r="566" spans="14:23" hidden="1">
      <c r="N566" s="1">
        <v>583</v>
      </c>
      <c r="O566" s="1" t="s">
        <v>3776</v>
      </c>
      <c r="P566" s="1">
        <v>16</v>
      </c>
      <c r="W566" s="105">
        <v>7911</v>
      </c>
    </row>
    <row r="567" spans="14:23" hidden="1">
      <c r="N567" s="1">
        <v>584</v>
      </c>
      <c r="O567" s="1" t="s">
        <v>3783</v>
      </c>
      <c r="P567" s="1">
        <v>16</v>
      </c>
      <c r="W567" s="105">
        <v>7912</v>
      </c>
    </row>
    <row r="568" spans="14:23" hidden="1">
      <c r="N568" s="1">
        <v>585</v>
      </c>
      <c r="O568" s="1" t="s">
        <v>3784</v>
      </c>
      <c r="P568" s="1">
        <v>17</v>
      </c>
      <c r="W568" s="105">
        <v>7990</v>
      </c>
    </row>
    <row r="569" spans="14:23" hidden="1">
      <c r="N569" s="1">
        <v>586</v>
      </c>
      <c r="O569" s="1" t="s">
        <v>3785</v>
      </c>
      <c r="P569" s="1">
        <v>17</v>
      </c>
      <c r="W569" s="105">
        <v>8010</v>
      </c>
    </row>
    <row r="570" spans="14:23" hidden="1">
      <c r="N570" s="1">
        <v>587</v>
      </c>
      <c r="O570" s="1" t="s">
        <v>3786</v>
      </c>
      <c r="P570" s="1">
        <v>17</v>
      </c>
      <c r="W570" s="105">
        <v>8020</v>
      </c>
    </row>
    <row r="571" spans="14:23" hidden="1">
      <c r="N571" s="1">
        <v>588</v>
      </c>
      <c r="O571" s="1" t="s">
        <v>3787</v>
      </c>
      <c r="P571" s="1">
        <v>17</v>
      </c>
      <c r="W571" s="105">
        <v>8030</v>
      </c>
    </row>
    <row r="572" spans="14:23" hidden="1">
      <c r="N572" s="1">
        <v>589</v>
      </c>
      <c r="O572" s="1" t="s">
        <v>3788</v>
      </c>
      <c r="P572" s="1">
        <v>17</v>
      </c>
      <c r="W572" s="105">
        <v>8110</v>
      </c>
    </row>
    <row r="573" spans="14:23" hidden="1">
      <c r="N573" s="1">
        <v>590</v>
      </c>
      <c r="O573" s="1" t="s">
        <v>3789</v>
      </c>
      <c r="P573" s="1">
        <v>17</v>
      </c>
      <c r="W573" s="105">
        <v>8121</v>
      </c>
    </row>
    <row r="574" spans="14:23" hidden="1">
      <c r="N574" s="1">
        <v>591</v>
      </c>
      <c r="O574" s="1" t="s">
        <v>3790</v>
      </c>
      <c r="P574" s="1">
        <v>17</v>
      </c>
      <c r="W574" s="105">
        <v>8122</v>
      </c>
    </row>
    <row r="575" spans="14:23" hidden="1">
      <c r="N575" s="1">
        <v>592</v>
      </c>
      <c r="O575" s="1" t="s">
        <v>3791</v>
      </c>
      <c r="P575" s="1">
        <v>17</v>
      </c>
      <c r="W575" s="105">
        <v>8129</v>
      </c>
    </row>
    <row r="576" spans="14:23" hidden="1">
      <c r="N576" s="1">
        <v>593</v>
      </c>
      <c r="O576" s="1" t="s">
        <v>3792</v>
      </c>
      <c r="P576" s="1">
        <v>17</v>
      </c>
      <c r="W576" s="105">
        <v>8130</v>
      </c>
    </row>
    <row r="577" spans="14:23" hidden="1">
      <c r="N577" s="1">
        <v>595</v>
      </c>
      <c r="O577" s="1" t="s">
        <v>3793</v>
      </c>
      <c r="P577" s="1">
        <v>17</v>
      </c>
      <c r="W577" s="105">
        <v>8211</v>
      </c>
    </row>
    <row r="578" spans="14:23" hidden="1">
      <c r="N578" s="1">
        <v>596</v>
      </c>
      <c r="O578" s="1" t="s">
        <v>3794</v>
      </c>
      <c r="P578" s="1">
        <v>18</v>
      </c>
      <c r="W578" s="105">
        <v>8219</v>
      </c>
    </row>
    <row r="579" spans="14:23" hidden="1">
      <c r="N579" s="1">
        <v>597</v>
      </c>
      <c r="O579" s="1" t="s">
        <v>3795</v>
      </c>
      <c r="P579" s="1">
        <v>18</v>
      </c>
      <c r="W579" s="105">
        <v>8220</v>
      </c>
    </row>
    <row r="580" spans="14:23" hidden="1">
      <c r="N580" s="1">
        <v>598</v>
      </c>
      <c r="O580" s="1" t="s">
        <v>3796</v>
      </c>
      <c r="P580" s="1">
        <v>19</v>
      </c>
      <c r="W580" s="105">
        <v>8230</v>
      </c>
    </row>
    <row r="581" spans="14:23" hidden="1">
      <c r="N581" s="1">
        <v>599</v>
      </c>
      <c r="O581" s="1" t="s">
        <v>3797</v>
      </c>
      <c r="P581" s="1">
        <v>19</v>
      </c>
      <c r="W581" s="105">
        <v>8291</v>
      </c>
    </row>
    <row r="582" spans="14:23" hidden="1">
      <c r="N582" s="1">
        <v>600</v>
      </c>
      <c r="O582" s="1" t="s">
        <v>3798</v>
      </c>
      <c r="P582" s="1">
        <v>19</v>
      </c>
      <c r="W582" s="105">
        <v>8292</v>
      </c>
    </row>
    <row r="583" spans="14:23" hidden="1">
      <c r="N583" s="1">
        <v>601</v>
      </c>
      <c r="O583" s="1" t="s">
        <v>3799</v>
      </c>
      <c r="P583" s="1">
        <v>19</v>
      </c>
      <c r="W583" s="105">
        <v>8299</v>
      </c>
    </row>
    <row r="584" spans="14:23" hidden="1">
      <c r="N584" s="1">
        <v>602</v>
      </c>
      <c r="O584" s="1" t="s">
        <v>3800</v>
      </c>
      <c r="P584" s="1">
        <v>19</v>
      </c>
      <c r="W584" s="105">
        <v>8411</v>
      </c>
    </row>
    <row r="585" spans="14:23" hidden="1">
      <c r="N585" s="1">
        <v>603</v>
      </c>
      <c r="O585" s="1" t="s">
        <v>3801</v>
      </c>
      <c r="P585" s="1">
        <v>20</v>
      </c>
      <c r="W585" s="105">
        <v>8412</v>
      </c>
    </row>
    <row r="586" spans="14:23" hidden="1">
      <c r="N586" s="1">
        <v>604</v>
      </c>
      <c r="O586" s="1" t="s">
        <v>2511</v>
      </c>
      <c r="P586" s="1">
        <v>20</v>
      </c>
      <c r="W586" s="105">
        <v>8413</v>
      </c>
    </row>
    <row r="587" spans="14:23" hidden="1">
      <c r="N587" s="1">
        <v>605</v>
      </c>
      <c r="O587" s="1" t="s">
        <v>2512</v>
      </c>
      <c r="P587" s="1">
        <v>20</v>
      </c>
      <c r="W587" s="105">
        <v>8421</v>
      </c>
    </row>
    <row r="588" spans="14:23" hidden="1">
      <c r="N588" s="1">
        <v>606</v>
      </c>
      <c r="O588" s="1" t="s">
        <v>2513</v>
      </c>
      <c r="P588" s="1">
        <v>20</v>
      </c>
      <c r="W588" s="105">
        <v>8422</v>
      </c>
    </row>
    <row r="589" spans="14:23" hidden="1">
      <c r="N589" s="1">
        <v>607</v>
      </c>
      <c r="O589" s="1" t="s">
        <v>2514</v>
      </c>
      <c r="P589" s="1">
        <v>20</v>
      </c>
      <c r="W589" s="105">
        <v>8423</v>
      </c>
    </row>
    <row r="590" spans="14:23" hidden="1">
      <c r="N590" s="1">
        <v>608</v>
      </c>
      <c r="O590" s="1" t="s">
        <v>2515</v>
      </c>
      <c r="P590" s="1">
        <v>20</v>
      </c>
      <c r="W590" s="105">
        <v>8424</v>
      </c>
    </row>
    <row r="591" spans="14:23" hidden="1">
      <c r="N591" s="1">
        <v>609</v>
      </c>
      <c r="O591" s="1" t="s">
        <v>2516</v>
      </c>
      <c r="P591" s="1">
        <v>14</v>
      </c>
      <c r="W591" s="105">
        <v>8425</v>
      </c>
    </row>
    <row r="592" spans="14:23" hidden="1">
      <c r="N592" s="1">
        <v>610</v>
      </c>
      <c r="O592" s="1" t="s">
        <v>2946</v>
      </c>
      <c r="P592" s="1">
        <v>16</v>
      </c>
      <c r="W592" s="105">
        <v>8430</v>
      </c>
    </row>
    <row r="593" spans="14:23" hidden="1">
      <c r="N593" s="1">
        <v>612</v>
      </c>
      <c r="O593" s="1" t="s">
        <v>2947</v>
      </c>
      <c r="P593" s="1">
        <v>16</v>
      </c>
      <c r="W593" s="105">
        <v>8510</v>
      </c>
    </row>
    <row r="594" spans="14:23" hidden="1">
      <c r="N594" s="1">
        <v>614</v>
      </c>
      <c r="O594" s="1" t="s">
        <v>2948</v>
      </c>
      <c r="P594" s="1">
        <v>14</v>
      </c>
      <c r="W594" s="105">
        <v>8520</v>
      </c>
    </row>
    <row r="595" spans="14:23" hidden="1">
      <c r="N595" s="1">
        <v>616</v>
      </c>
      <c r="O595" s="1" t="s">
        <v>2949</v>
      </c>
      <c r="P595" s="1">
        <v>6</v>
      </c>
      <c r="W595" s="105">
        <v>8531</v>
      </c>
    </row>
    <row r="596" spans="14:23" hidden="1">
      <c r="N596" s="1">
        <v>617</v>
      </c>
      <c r="O596" s="1" t="s">
        <v>2950</v>
      </c>
      <c r="P596" s="1">
        <v>15</v>
      </c>
      <c r="W596" s="105">
        <v>8532</v>
      </c>
    </row>
    <row r="597" spans="14:23" hidden="1">
      <c r="N597" s="1">
        <v>618</v>
      </c>
      <c r="O597" s="1" t="s">
        <v>2951</v>
      </c>
      <c r="P597" s="1">
        <v>6</v>
      </c>
      <c r="W597" s="105">
        <v>8541</v>
      </c>
    </row>
    <row r="598" spans="14:23" hidden="1">
      <c r="N598" s="1">
        <v>619</v>
      </c>
      <c r="O598" s="1" t="s">
        <v>2952</v>
      </c>
      <c r="P598" s="1">
        <v>18</v>
      </c>
      <c r="W598" s="105">
        <v>8542</v>
      </c>
    </row>
    <row r="599" spans="14:23" hidden="1">
      <c r="N599" s="1">
        <v>620</v>
      </c>
      <c r="O599" s="1" t="s">
        <v>1567</v>
      </c>
      <c r="P599" s="1">
        <v>20</v>
      </c>
      <c r="W599" s="105">
        <v>8551</v>
      </c>
    </row>
    <row r="600" spans="14:23" hidden="1">
      <c r="N600" s="1">
        <v>621</v>
      </c>
      <c r="O600" s="1" t="s">
        <v>1568</v>
      </c>
      <c r="P600" s="1">
        <v>15</v>
      </c>
      <c r="W600" s="105">
        <v>8552</v>
      </c>
    </row>
    <row r="601" spans="14:23" hidden="1">
      <c r="N601" s="1">
        <v>622</v>
      </c>
      <c r="O601" s="1" t="s">
        <v>1569</v>
      </c>
      <c r="P601" s="1">
        <v>13</v>
      </c>
      <c r="W601" s="105">
        <v>8553</v>
      </c>
    </row>
    <row r="602" spans="14:23" hidden="1">
      <c r="N602" s="1">
        <v>623</v>
      </c>
      <c r="O602" s="1" t="s">
        <v>1570</v>
      </c>
      <c r="P602" s="1">
        <v>4</v>
      </c>
      <c r="W602" s="105">
        <v>8559</v>
      </c>
    </row>
    <row r="603" spans="14:23" hidden="1">
      <c r="N603" s="1">
        <v>624</v>
      </c>
      <c r="O603" s="1" t="s">
        <v>1571</v>
      </c>
      <c r="P603" s="1">
        <v>8</v>
      </c>
      <c r="W603" s="105">
        <v>8560</v>
      </c>
    </row>
    <row r="604" spans="14:23" hidden="1">
      <c r="N604" s="1">
        <v>625</v>
      </c>
      <c r="O604" s="1" t="s">
        <v>1572</v>
      </c>
      <c r="P604" s="1">
        <v>13</v>
      </c>
      <c r="W604" s="105">
        <v>8610</v>
      </c>
    </row>
    <row r="605" spans="14:23" hidden="1">
      <c r="N605" s="1">
        <v>626</v>
      </c>
      <c r="O605" s="1" t="s">
        <v>1573</v>
      </c>
      <c r="P605" s="1">
        <v>15</v>
      </c>
      <c r="W605" s="105">
        <v>8621</v>
      </c>
    </row>
    <row r="606" spans="14:23" hidden="1">
      <c r="N606" s="1">
        <v>628</v>
      </c>
      <c r="O606" s="1" t="s">
        <v>1574</v>
      </c>
      <c r="P606" s="1">
        <v>16</v>
      </c>
      <c r="W606" s="105">
        <v>8622</v>
      </c>
    </row>
    <row r="607" spans="14:23" hidden="1">
      <c r="N607" s="1">
        <v>629</v>
      </c>
      <c r="O607" s="1" t="s">
        <v>1575</v>
      </c>
      <c r="P607" s="1">
        <v>18</v>
      </c>
      <c r="W607" s="105">
        <v>8623</v>
      </c>
    </row>
    <row r="608" spans="14:23" hidden="1">
      <c r="N608" s="1">
        <v>631</v>
      </c>
      <c r="O608" s="1" t="s">
        <v>1576</v>
      </c>
      <c r="P608" s="1">
        <v>18</v>
      </c>
      <c r="W608" s="105">
        <v>8690</v>
      </c>
    </row>
    <row r="609" spans="14:23" hidden="1">
      <c r="N609" s="1">
        <v>710</v>
      </c>
      <c r="O609" s="1" t="s">
        <v>1511</v>
      </c>
      <c r="P609" s="1">
        <v>1</v>
      </c>
      <c r="W609" s="105">
        <v>8710</v>
      </c>
    </row>
    <row r="610" spans="14:23" hidden="1">
      <c r="W610" s="105">
        <v>8720</v>
      </c>
    </row>
    <row r="611" spans="14:23" hidden="1">
      <c r="W611" s="105">
        <v>8730</v>
      </c>
    </row>
    <row r="612" spans="14:23" hidden="1">
      <c r="W612" s="105">
        <v>8790</v>
      </c>
    </row>
    <row r="613" spans="14:23" hidden="1">
      <c r="W613" s="105">
        <v>8810</v>
      </c>
    </row>
    <row r="614" spans="14:23" hidden="1">
      <c r="W614" s="105">
        <v>8891</v>
      </c>
    </row>
    <row r="615" spans="14:23" hidden="1">
      <c r="W615" s="105">
        <v>8899</v>
      </c>
    </row>
    <row r="616" spans="14:23" hidden="1">
      <c r="W616" s="105">
        <v>9001</v>
      </c>
    </row>
    <row r="617" spans="14:23" hidden="1">
      <c r="W617" s="105">
        <v>9002</v>
      </c>
    </row>
    <row r="618" spans="14:23" hidden="1">
      <c r="W618" s="105">
        <v>9003</v>
      </c>
    </row>
    <row r="619" spans="14:23" hidden="1">
      <c r="W619" s="105">
        <v>9004</v>
      </c>
    </row>
    <row r="620" spans="14:23" hidden="1">
      <c r="W620" s="105">
        <v>9101</v>
      </c>
    </row>
    <row r="621" spans="14:23" hidden="1">
      <c r="W621" s="105">
        <v>9102</v>
      </c>
    </row>
    <row r="622" spans="14:23" hidden="1">
      <c r="W622" s="105">
        <v>9103</v>
      </c>
    </row>
    <row r="623" spans="14:23" hidden="1">
      <c r="W623" s="105">
        <v>9104</v>
      </c>
    </row>
    <row r="624" spans="14:23" hidden="1">
      <c r="W624" s="105">
        <v>9200</v>
      </c>
    </row>
    <row r="625" spans="23:23" hidden="1">
      <c r="W625" s="105">
        <v>9311</v>
      </c>
    </row>
    <row r="626" spans="23:23" hidden="1">
      <c r="W626" s="105">
        <v>9312</v>
      </c>
    </row>
    <row r="627" spans="23:23" hidden="1">
      <c r="W627" s="105">
        <v>9313</v>
      </c>
    </row>
    <row r="628" spans="23:23" hidden="1">
      <c r="W628" s="105">
        <v>9319</v>
      </c>
    </row>
    <row r="629" spans="23:23" hidden="1">
      <c r="W629" s="105">
        <v>9321</v>
      </c>
    </row>
    <row r="630" spans="23:23" hidden="1">
      <c r="W630" s="105">
        <v>9329</v>
      </c>
    </row>
    <row r="631" spans="23:23" hidden="1">
      <c r="W631" s="105">
        <v>9411</v>
      </c>
    </row>
    <row r="632" spans="23:23" hidden="1">
      <c r="W632" s="105">
        <v>9412</v>
      </c>
    </row>
    <row r="633" spans="23:23" hidden="1">
      <c r="W633" s="105">
        <v>9420</v>
      </c>
    </row>
    <row r="634" spans="23:23" hidden="1">
      <c r="W634" s="105">
        <v>9491</v>
      </c>
    </row>
    <row r="635" spans="23:23" hidden="1">
      <c r="W635" s="105">
        <v>9492</v>
      </c>
    </row>
    <row r="636" spans="23:23" hidden="1">
      <c r="W636" s="105">
        <v>9499</v>
      </c>
    </row>
    <row r="637" spans="23:23" hidden="1">
      <c r="W637" s="105">
        <v>9511</v>
      </c>
    </row>
    <row r="638" spans="23:23" hidden="1">
      <c r="W638" s="105">
        <v>9512</v>
      </c>
    </row>
    <row r="639" spans="23:23" hidden="1">
      <c r="W639" s="105">
        <v>9521</v>
      </c>
    </row>
    <row r="640" spans="23:23" hidden="1">
      <c r="W640" s="105">
        <v>9522</v>
      </c>
    </row>
    <row r="641" spans="23:23" hidden="1">
      <c r="W641" s="105">
        <v>9523</v>
      </c>
    </row>
    <row r="642" spans="23:23" hidden="1">
      <c r="W642" s="105">
        <v>9524</v>
      </c>
    </row>
    <row r="643" spans="23:23" hidden="1">
      <c r="W643" s="105">
        <v>9525</v>
      </c>
    </row>
    <row r="644" spans="23:23" hidden="1">
      <c r="W644" s="105">
        <v>9529</v>
      </c>
    </row>
    <row r="645" spans="23:23" hidden="1">
      <c r="W645" s="105">
        <v>9601</v>
      </c>
    </row>
    <row r="646" spans="23:23" hidden="1">
      <c r="W646" s="105">
        <v>9602</v>
      </c>
    </row>
    <row r="647" spans="23:23" hidden="1">
      <c r="W647" s="105">
        <v>9603</v>
      </c>
    </row>
    <row r="648" spans="23:23" hidden="1">
      <c r="W648" s="105">
        <v>9604</v>
      </c>
    </row>
    <row r="649" spans="23:23" hidden="1">
      <c r="W649" s="105">
        <v>9609</v>
      </c>
    </row>
    <row r="650" spans="23:23" hidden="1">
      <c r="W650" s="105">
        <v>9700</v>
      </c>
    </row>
    <row r="651" spans="23:23" hidden="1">
      <c r="W651" s="105">
        <v>9810</v>
      </c>
    </row>
    <row r="652" spans="23:23" hidden="1">
      <c r="W652" s="105">
        <v>9820</v>
      </c>
    </row>
    <row r="653" spans="23:23" hidden="1">
      <c r="W653" s="105">
        <v>9900</v>
      </c>
    </row>
  </sheetData>
  <sheetProtection password="C79A" sheet="1" objects="1" scenarios="1"/>
  <mergeCells count="61">
    <mergeCell ref="C20:K20"/>
    <mergeCell ref="J1:K1"/>
    <mergeCell ref="G1:I1"/>
    <mergeCell ref="E1:F1"/>
    <mergeCell ref="C1:D1"/>
    <mergeCell ref="J6:K6"/>
    <mergeCell ref="J8:K8"/>
    <mergeCell ref="A1:B1"/>
    <mergeCell ref="B46:H46"/>
    <mergeCell ref="B47:H47"/>
    <mergeCell ref="H27:I27"/>
    <mergeCell ref="B38:H38"/>
    <mergeCell ref="H31:K31"/>
    <mergeCell ref="C22:K22"/>
    <mergeCell ref="H25:K25"/>
    <mergeCell ref="D24:F24"/>
    <mergeCell ref="C25:D25"/>
    <mergeCell ref="J2:K2"/>
    <mergeCell ref="A4:K4"/>
    <mergeCell ref="D6:E6"/>
    <mergeCell ref="A5:K5"/>
    <mergeCell ref="C33:D33"/>
    <mergeCell ref="C18:K18"/>
    <mergeCell ref="A63:D63"/>
    <mergeCell ref="H63:K63"/>
    <mergeCell ref="B10:I10"/>
    <mergeCell ref="C16:K16"/>
    <mergeCell ref="B40:H40"/>
    <mergeCell ref="B57:H57"/>
    <mergeCell ref="B41:H41"/>
    <mergeCell ref="B42:H42"/>
    <mergeCell ref="B52:H52"/>
    <mergeCell ref="B39:H39"/>
    <mergeCell ref="C12:G12"/>
    <mergeCell ref="B14:G14"/>
    <mergeCell ref="B58:H58"/>
    <mergeCell ref="B59:H59"/>
    <mergeCell ref="A39:A42"/>
    <mergeCell ref="A43:A47"/>
    <mergeCell ref="A48:A51"/>
    <mergeCell ref="B43:H43"/>
    <mergeCell ref="B44:H44"/>
    <mergeCell ref="B45:H45"/>
    <mergeCell ref="A25:A33"/>
    <mergeCell ref="B50:H50"/>
    <mergeCell ref="B51:H51"/>
    <mergeCell ref="B49:H49"/>
    <mergeCell ref="C29:D29"/>
    <mergeCell ref="H35:K35"/>
    <mergeCell ref="H33:K33"/>
    <mergeCell ref="B48:H48"/>
    <mergeCell ref="C27:D27"/>
    <mergeCell ref="H29:K29"/>
    <mergeCell ref="C31:D31"/>
    <mergeCell ref="J61:K61"/>
    <mergeCell ref="A52:A55"/>
    <mergeCell ref="A56:A59"/>
    <mergeCell ref="B55:H55"/>
    <mergeCell ref="B56:H56"/>
    <mergeCell ref="B54:H54"/>
    <mergeCell ref="B53:H53"/>
  </mergeCells>
  <phoneticPr fontId="11" type="noConversion"/>
  <conditionalFormatting sqref="E33 E27 E29 E31 E25">
    <cfRule type="cellIs" dxfId="24" priority="1" stopIfTrue="1" operator="notEqual">
      <formula>"Nema"</formula>
    </cfRule>
  </conditionalFormatting>
  <conditionalFormatting sqref="H35:K35">
    <cfRule type="cellIs" dxfId="23" priority="2" stopIfTrue="1" operator="equal">
      <formula>"Izvještaj nema pogrešaka"</formula>
    </cfRule>
    <cfRule type="cellIs" dxfId="22" priority="3" stopIfTrue="1" operator="equal">
      <formula>"Izvještaj je prazan"</formula>
    </cfRule>
  </conditionalFormatting>
  <dataValidations count="12">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$N$53:$N$609</formula1>
    </dataValidation>
    <dataValidation type="list" allowBlank="1" showInputMessage="1" showErrorMessage="1" sqref="B16">
      <formula1>$R$8:$R$16</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$R$53:$R$100</formula1>
    </dataValidation>
    <dataValidation type="list" allowBlank="1" showInputMessage="1" showErrorMessage="1" sqref="B18">
      <formula1>$W$38:$W$653</formula1>
    </dataValidation>
    <dataValidation type="list" allowBlank="1" showInputMessage="1" showErrorMessage="1" sqref="F6">
      <formula1>$N$40:$N$43</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sheetPr codeName="List4"/>
  <dimension ref="A1:IN1019"/>
  <sheetViews>
    <sheetView showGridLines="0" showRowColHeaders="0" workbookViewId="0">
      <pane ySplit="1" topLeftCell="A762" activePane="bottomLeft" state="frozen"/>
      <selection activeCell="A22" sqref="A22"/>
      <selection pane="bottomLeft" activeCell="E785" sqref="E785"/>
    </sheetView>
  </sheetViews>
  <sheetFormatPr defaultColWidth="0" defaultRowHeight="12" zeroHeight="1"/>
  <cols>
    <col min="1" max="1" width="7.7109375" style="14" customWidth="1"/>
    <col min="2" max="2" width="70.7109375" style="14" customWidth="1"/>
    <col min="3" max="3" width="4.28515625" style="14" customWidth="1"/>
    <col min="4" max="5" width="15.7109375" style="14" customWidth="1"/>
    <col min="6" max="6" width="6.85546875" style="14" customWidth="1"/>
    <col min="7" max="7" width="0.85546875" style="18" customWidth="1"/>
    <col min="8" max="248" width="6.7109375" style="13" hidden="1" customWidth="1"/>
    <col min="249" max="16384" width="0" style="13" hidden="1"/>
  </cols>
  <sheetData>
    <row r="1" spans="1:7" s="1" customFormat="1" ht="20.100000000000001" customHeight="1" thickBot="1">
      <c r="A1" s="425" t="s">
        <v>321</v>
      </c>
      <c r="B1" s="426"/>
      <c r="C1" s="429" t="s">
        <v>869</v>
      </c>
      <c r="D1" s="430"/>
      <c r="E1" s="430"/>
      <c r="F1" s="430"/>
    </row>
    <row r="2" spans="1:7" s="4" customFormat="1" ht="39.950000000000003" customHeight="1" thickBot="1">
      <c r="A2" s="431" t="s">
        <v>1799</v>
      </c>
      <c r="B2" s="432"/>
      <c r="C2" s="432"/>
      <c r="D2" s="433"/>
      <c r="E2" s="427" t="s">
        <v>1408</v>
      </c>
      <c r="F2" s="428"/>
    </row>
    <row r="3" spans="1:7" s="3" customFormat="1" ht="30" customHeight="1">
      <c r="A3" s="438" t="str">
        <f>IF(RefStr!F6&lt;&gt;"",LOOKUP(RefStr!F6,RefStr!N39:N43,RefStr!Q39:Q43)," - razdoblje i/ili razina nisu odabrani - ")</f>
        <v>za razdoblje 1. siječnja  do 30. lipnja 2016. godine</v>
      </c>
      <c r="B3" s="432"/>
      <c r="C3" s="432"/>
      <c r="D3" s="432"/>
      <c r="E3" s="124"/>
      <c r="F3" s="124"/>
    </row>
    <row r="4" spans="1:7" s="4" customFormat="1" ht="15" customHeight="1">
      <c r="A4" s="85" t="s">
        <v>2795</v>
      </c>
      <c r="B4" s="434" t="str">
        <f xml:space="preserve"> "RKP: " &amp; TEXT(INT(VALUE(RefStr!B6)),"00000") &amp; ",  " &amp; "MB: " &amp; TEXT(INT(VALUE(RefStr!B8)), "00000000") &amp; "  " &amp; RefStr!B10</f>
        <v>RKP: 30200,  MB: 02819074  OPĆINA MARINA</v>
      </c>
      <c r="C4" s="435"/>
      <c r="D4" s="435"/>
      <c r="E4" s="435"/>
      <c r="F4" s="435"/>
    </row>
    <row r="5" spans="1:7" s="4" customFormat="1" ht="15" customHeight="1">
      <c r="A5" s="52"/>
      <c r="B5" s="434" t="str">
        <f>RefStr!B12 &amp; " " &amp; RefStr!C12 &amp; ", " &amp; RefStr!B14</f>
        <v>21222 MARINA, ANTE RUDANA 47</v>
      </c>
      <c r="C5" s="435"/>
      <c r="D5" s="435"/>
      <c r="E5" s="435"/>
      <c r="F5" s="435"/>
    </row>
    <row r="6" spans="1:7" s="4" customFormat="1" ht="15" customHeight="1">
      <c r="A6" s="53"/>
      <c r="B6" s="436" t="str">
        <f xml:space="preserve"> "Razina: " &amp; RefStr!B16 &amp; ", Razdjel: " &amp; TEXT(INT(VALUE(RefStr!B20)), "000")</f>
        <v>Razina: 23, Razdjel: 000</v>
      </c>
      <c r="C6" s="437"/>
      <c r="D6" s="437"/>
      <c r="E6" s="437"/>
      <c r="F6" s="437"/>
    </row>
    <row r="7" spans="1:7" s="4" customFormat="1" ht="15" customHeight="1">
      <c r="A7" s="53"/>
      <c r="B7" s="436" t="str">
        <f>"Djelatnost: " &amp; RefStr!B18 &amp; " " &amp; RefStr!C18</f>
        <v>Djelatnost: 8411 Opće djelatnosti javne uprave</v>
      </c>
      <c r="C7" s="437"/>
      <c r="D7" s="437"/>
      <c r="E7" s="437"/>
      <c r="F7" s="437"/>
    </row>
    <row r="8" spans="1:7" s="4" customFormat="1" ht="14.25" customHeight="1">
      <c r="A8" s="54"/>
      <c r="B8" s="54"/>
      <c r="C8" s="54"/>
      <c r="D8" s="52"/>
      <c r="F8" s="12" t="s">
        <v>226</v>
      </c>
    </row>
    <row r="9" spans="1:7" ht="39">
      <c r="A9" s="23" t="s">
        <v>1803</v>
      </c>
      <c r="B9" s="167" t="s">
        <v>4244</v>
      </c>
      <c r="C9" s="22" t="s">
        <v>1580</v>
      </c>
      <c r="D9" s="168" t="s">
        <v>319</v>
      </c>
      <c r="E9" s="168" t="s">
        <v>320</v>
      </c>
      <c r="F9" s="19" t="s">
        <v>3458</v>
      </c>
      <c r="G9" s="13"/>
    </row>
    <row r="10" spans="1:7">
      <c r="A10" s="169">
        <v>1</v>
      </c>
      <c r="B10" s="170">
        <v>2</v>
      </c>
      <c r="C10" s="169">
        <v>3</v>
      </c>
      <c r="D10" s="171">
        <v>4</v>
      </c>
      <c r="E10" s="171">
        <v>5</v>
      </c>
      <c r="F10" s="172">
        <v>6</v>
      </c>
      <c r="G10" s="13"/>
    </row>
    <row r="11" spans="1:7" ht="15">
      <c r="A11" s="446" t="s">
        <v>3326</v>
      </c>
      <c r="B11" s="441"/>
      <c r="C11" s="441"/>
      <c r="D11" s="441"/>
      <c r="E11" s="441"/>
      <c r="F11" s="447"/>
      <c r="G11" s="13"/>
    </row>
    <row r="12" spans="1:7">
      <c r="A12" s="261">
        <v>6</v>
      </c>
      <c r="B12" s="262" t="s">
        <v>1898</v>
      </c>
      <c r="C12" s="263">
        <v>1</v>
      </c>
      <c r="D12" s="264">
        <f>D13+D50+D58+D82+D113+D131+D138+D145</f>
        <v>8033541</v>
      </c>
      <c r="E12" s="264">
        <f>E13+E50+E58+E82+E113+E131+E138+E145</f>
        <v>6907867</v>
      </c>
      <c r="F12" s="265">
        <f>IF(D12&lt;&gt;0,IF(E12/D12&gt;=100,"&gt;&gt;100",E12/D12*100),"-")</f>
        <v>85.987822804414634</v>
      </c>
      <c r="G12" s="13"/>
    </row>
    <row r="13" spans="1:7">
      <c r="A13" s="266">
        <v>61</v>
      </c>
      <c r="B13" s="267" t="s">
        <v>3486</v>
      </c>
      <c r="C13" s="268">
        <v>2</v>
      </c>
      <c r="D13" s="269">
        <f>D14+D23+D29+D35+D43+D46</f>
        <v>2462564</v>
      </c>
      <c r="E13" s="269">
        <f>E14+E23+E29+E35+E43+E46</f>
        <v>2792730</v>
      </c>
      <c r="F13" s="270">
        <f>IF(D13&lt;&gt;0,IF(E13/D13&gt;=100,"&gt;&gt;100",E13/D13*100),"-")</f>
        <v>113.40740788868837</v>
      </c>
      <c r="G13" s="13"/>
    </row>
    <row r="14" spans="1:7">
      <c r="A14" s="266">
        <v>611</v>
      </c>
      <c r="B14" s="267" t="s">
        <v>2659</v>
      </c>
      <c r="C14" s="268">
        <v>3</v>
      </c>
      <c r="D14" s="269">
        <f>SUM(D15:D20)-D21-D22</f>
        <v>1512604</v>
      </c>
      <c r="E14" s="269">
        <f>SUM(E15:E20)-E21-E22</f>
        <v>1696064</v>
      </c>
      <c r="F14" s="270">
        <f t="shared" ref="F14:F77" si="0">IF(D14&lt;&gt;0,IF(E14/D14&gt;=100,"&gt;&gt;100",E14/D14*100),"-")</f>
        <v>112.12875279980747</v>
      </c>
      <c r="G14" s="13"/>
    </row>
    <row r="15" spans="1:7">
      <c r="A15" s="266">
        <v>6111</v>
      </c>
      <c r="B15" s="267" t="s">
        <v>3056</v>
      </c>
      <c r="C15" s="268">
        <v>4</v>
      </c>
      <c r="D15" s="271">
        <v>1512604</v>
      </c>
      <c r="E15" s="271">
        <v>1696064</v>
      </c>
      <c r="F15" s="270">
        <f t="shared" si="0"/>
        <v>112.12875279980747</v>
      </c>
      <c r="G15" s="13"/>
    </row>
    <row r="16" spans="1:7">
      <c r="A16" s="266">
        <v>6112</v>
      </c>
      <c r="B16" s="267" t="s">
        <v>700</v>
      </c>
      <c r="C16" s="268">
        <v>5</v>
      </c>
      <c r="D16" s="271">
        <v>0</v>
      </c>
      <c r="E16" s="271">
        <v>0</v>
      </c>
      <c r="F16" s="270" t="str">
        <f t="shared" si="0"/>
        <v>-</v>
      </c>
      <c r="G16" s="13"/>
    </row>
    <row r="17" spans="1:7">
      <c r="A17" s="266">
        <v>6113</v>
      </c>
      <c r="B17" s="267" t="s">
        <v>2658</v>
      </c>
      <c r="C17" s="268">
        <v>6</v>
      </c>
      <c r="D17" s="271">
        <v>0</v>
      </c>
      <c r="E17" s="271">
        <v>0</v>
      </c>
      <c r="F17" s="270" t="str">
        <f t="shared" si="0"/>
        <v>-</v>
      </c>
      <c r="G17" s="13"/>
    </row>
    <row r="18" spans="1:7">
      <c r="A18" s="266">
        <v>6114</v>
      </c>
      <c r="B18" s="267" t="s">
        <v>74</v>
      </c>
      <c r="C18" s="268">
        <v>7</v>
      </c>
      <c r="D18" s="271">
        <v>0</v>
      </c>
      <c r="E18" s="271">
        <v>0</v>
      </c>
      <c r="F18" s="270" t="str">
        <f t="shared" si="0"/>
        <v>-</v>
      </c>
      <c r="G18" s="13"/>
    </row>
    <row r="19" spans="1:7">
      <c r="A19" s="266">
        <v>6115</v>
      </c>
      <c r="B19" s="267" t="s">
        <v>75</v>
      </c>
      <c r="C19" s="268">
        <v>8</v>
      </c>
      <c r="D19" s="271">
        <v>0</v>
      </c>
      <c r="E19" s="271">
        <v>0</v>
      </c>
      <c r="F19" s="270" t="str">
        <f t="shared" si="0"/>
        <v>-</v>
      </c>
      <c r="G19" s="13"/>
    </row>
    <row r="20" spans="1:7">
      <c r="A20" s="266">
        <v>6116</v>
      </c>
      <c r="B20" s="267" t="s">
        <v>76</v>
      </c>
      <c r="C20" s="268">
        <v>9</v>
      </c>
      <c r="D20" s="271">
        <v>0</v>
      </c>
      <c r="E20" s="271">
        <v>0</v>
      </c>
      <c r="F20" s="270" t="str">
        <f t="shared" si="0"/>
        <v>-</v>
      </c>
      <c r="G20" s="13"/>
    </row>
    <row r="21" spans="1:7">
      <c r="A21" s="266">
        <v>6117</v>
      </c>
      <c r="B21" s="267" t="s">
        <v>77</v>
      </c>
      <c r="C21" s="268">
        <v>10</v>
      </c>
      <c r="D21" s="271">
        <v>0</v>
      </c>
      <c r="E21" s="271">
        <v>0</v>
      </c>
      <c r="F21" s="270" t="str">
        <f t="shared" si="0"/>
        <v>-</v>
      </c>
      <c r="G21" s="13"/>
    </row>
    <row r="22" spans="1:7">
      <c r="A22" s="266">
        <v>6119</v>
      </c>
      <c r="B22" s="267" t="s">
        <v>701</v>
      </c>
      <c r="C22" s="268">
        <v>11</v>
      </c>
      <c r="D22" s="271">
        <v>0</v>
      </c>
      <c r="E22" s="271">
        <v>0</v>
      </c>
      <c r="F22" s="270" t="str">
        <f t="shared" si="0"/>
        <v>-</v>
      </c>
      <c r="G22" s="13"/>
    </row>
    <row r="23" spans="1:7">
      <c r="A23" s="266">
        <v>612</v>
      </c>
      <c r="B23" s="267" t="s">
        <v>1559</v>
      </c>
      <c r="C23" s="268">
        <v>12</v>
      </c>
      <c r="D23" s="269">
        <f>SUM(D24:D27)-D28</f>
        <v>0</v>
      </c>
      <c r="E23" s="269">
        <f>SUM(E24:E27)-E28</f>
        <v>0</v>
      </c>
      <c r="F23" s="270" t="str">
        <f t="shared" si="0"/>
        <v>-</v>
      </c>
      <c r="G23" s="13"/>
    </row>
    <row r="24" spans="1:7">
      <c r="A24" s="266">
        <v>6121</v>
      </c>
      <c r="B24" s="267" t="s">
        <v>78</v>
      </c>
      <c r="C24" s="268">
        <v>13</v>
      </c>
      <c r="D24" s="271">
        <v>0</v>
      </c>
      <c r="E24" s="271">
        <v>0</v>
      </c>
      <c r="F24" s="270" t="str">
        <f t="shared" si="0"/>
        <v>-</v>
      </c>
      <c r="G24" s="13"/>
    </row>
    <row r="25" spans="1:7">
      <c r="A25" s="266">
        <v>6122</v>
      </c>
      <c r="B25" s="267" t="s">
        <v>79</v>
      </c>
      <c r="C25" s="268">
        <v>14</v>
      </c>
      <c r="D25" s="271">
        <v>0</v>
      </c>
      <c r="E25" s="271">
        <v>0</v>
      </c>
      <c r="F25" s="270" t="str">
        <f t="shared" si="0"/>
        <v>-</v>
      </c>
      <c r="G25" s="13"/>
    </row>
    <row r="26" spans="1:7">
      <c r="A26" s="266">
        <v>6123</v>
      </c>
      <c r="B26" s="272" t="s">
        <v>80</v>
      </c>
      <c r="C26" s="268">
        <v>15</v>
      </c>
      <c r="D26" s="271">
        <v>0</v>
      </c>
      <c r="E26" s="271">
        <v>0</v>
      </c>
      <c r="F26" s="270" t="str">
        <f t="shared" si="0"/>
        <v>-</v>
      </c>
      <c r="G26" s="13"/>
    </row>
    <row r="27" spans="1:7">
      <c r="A27" s="266">
        <v>6124</v>
      </c>
      <c r="B27" s="267" t="s">
        <v>1974</v>
      </c>
      <c r="C27" s="268">
        <v>16</v>
      </c>
      <c r="D27" s="271">
        <v>0</v>
      </c>
      <c r="E27" s="271">
        <v>0</v>
      </c>
      <c r="F27" s="270" t="str">
        <f t="shared" si="0"/>
        <v>-</v>
      </c>
      <c r="G27" s="13"/>
    </row>
    <row r="28" spans="1:7">
      <c r="A28" s="266">
        <v>6125</v>
      </c>
      <c r="B28" s="267" t="s">
        <v>1975</v>
      </c>
      <c r="C28" s="268">
        <v>17</v>
      </c>
      <c r="D28" s="271">
        <v>0</v>
      </c>
      <c r="E28" s="271">
        <v>0</v>
      </c>
      <c r="F28" s="270" t="str">
        <f t="shared" si="0"/>
        <v>-</v>
      </c>
      <c r="G28" s="13"/>
    </row>
    <row r="29" spans="1:7">
      <c r="A29" s="266">
        <v>613</v>
      </c>
      <c r="B29" s="267" t="s">
        <v>1560</v>
      </c>
      <c r="C29" s="268">
        <v>18</v>
      </c>
      <c r="D29" s="269">
        <f>SUM(D30:D34)</f>
        <v>925097</v>
      </c>
      <c r="E29" s="269">
        <f>SUM(E30:E34)</f>
        <v>1070717</v>
      </c>
      <c r="F29" s="270">
        <f t="shared" si="0"/>
        <v>115.74105201940985</v>
      </c>
      <c r="G29" s="13"/>
    </row>
    <row r="30" spans="1:7">
      <c r="A30" s="266">
        <v>6131</v>
      </c>
      <c r="B30" s="267" t="s">
        <v>1976</v>
      </c>
      <c r="C30" s="268">
        <v>19</v>
      </c>
      <c r="D30" s="271">
        <v>118405</v>
      </c>
      <c r="E30" s="271">
        <v>72183</v>
      </c>
      <c r="F30" s="270">
        <f t="shared" si="0"/>
        <v>60.96279717917318</v>
      </c>
      <c r="G30" s="13"/>
    </row>
    <row r="31" spans="1:7">
      <c r="A31" s="266">
        <v>6132</v>
      </c>
      <c r="B31" s="267" t="s">
        <v>1977</v>
      </c>
      <c r="C31" s="268">
        <v>20</v>
      </c>
      <c r="D31" s="271">
        <v>0</v>
      </c>
      <c r="E31" s="271">
        <v>0</v>
      </c>
      <c r="F31" s="270" t="str">
        <f t="shared" si="0"/>
        <v>-</v>
      </c>
      <c r="G31" s="13"/>
    </row>
    <row r="32" spans="1:7">
      <c r="A32" s="266">
        <v>6133</v>
      </c>
      <c r="B32" s="267" t="s">
        <v>3750</v>
      </c>
      <c r="C32" s="268">
        <v>21</v>
      </c>
      <c r="D32" s="271">
        <v>0</v>
      </c>
      <c r="E32" s="271">
        <v>0</v>
      </c>
      <c r="F32" s="270" t="str">
        <f t="shared" si="0"/>
        <v>-</v>
      </c>
      <c r="G32" s="13"/>
    </row>
    <row r="33" spans="1:7">
      <c r="A33" s="266">
        <v>6134</v>
      </c>
      <c r="B33" s="267" t="s">
        <v>702</v>
      </c>
      <c r="C33" s="268">
        <v>22</v>
      </c>
      <c r="D33" s="271">
        <v>806692</v>
      </c>
      <c r="E33" s="271">
        <v>998534</v>
      </c>
      <c r="F33" s="270">
        <f t="shared" si="0"/>
        <v>123.78131926435367</v>
      </c>
      <c r="G33" s="13"/>
    </row>
    <row r="34" spans="1:7">
      <c r="A34" s="266">
        <v>6135</v>
      </c>
      <c r="B34" s="267" t="s">
        <v>703</v>
      </c>
      <c r="C34" s="268">
        <v>23</v>
      </c>
      <c r="D34" s="271">
        <v>0</v>
      </c>
      <c r="E34" s="271">
        <v>0</v>
      </c>
      <c r="F34" s="270" t="str">
        <f t="shared" si="0"/>
        <v>-</v>
      </c>
      <c r="G34" s="13"/>
    </row>
    <row r="35" spans="1:7">
      <c r="A35" s="266">
        <v>614</v>
      </c>
      <c r="B35" s="267" t="s">
        <v>704</v>
      </c>
      <c r="C35" s="268">
        <v>24</v>
      </c>
      <c r="D35" s="269">
        <f>SUM(D36:D42)</f>
        <v>24863</v>
      </c>
      <c r="E35" s="269">
        <f>SUM(E36:E42)</f>
        <v>25949</v>
      </c>
      <c r="F35" s="270">
        <f t="shared" si="0"/>
        <v>104.367936290874</v>
      </c>
      <c r="G35" s="13"/>
    </row>
    <row r="36" spans="1:7">
      <c r="A36" s="266">
        <v>6141</v>
      </c>
      <c r="B36" s="267" t="s">
        <v>3751</v>
      </c>
      <c r="C36" s="268">
        <v>25</v>
      </c>
      <c r="D36" s="271">
        <v>0</v>
      </c>
      <c r="E36" s="271">
        <v>0</v>
      </c>
      <c r="F36" s="270" t="str">
        <f t="shared" si="0"/>
        <v>-</v>
      </c>
      <c r="G36" s="13"/>
    </row>
    <row r="37" spans="1:7">
      <c r="A37" s="266">
        <v>6142</v>
      </c>
      <c r="B37" s="267" t="s">
        <v>3752</v>
      </c>
      <c r="C37" s="268">
        <v>26</v>
      </c>
      <c r="D37" s="271">
        <v>19960</v>
      </c>
      <c r="E37" s="271">
        <v>21072</v>
      </c>
      <c r="F37" s="270">
        <f t="shared" si="0"/>
        <v>105.57114228456913</v>
      </c>
      <c r="G37" s="13"/>
    </row>
    <row r="38" spans="1:7">
      <c r="A38" s="266">
        <v>6143</v>
      </c>
      <c r="B38" s="267" t="s">
        <v>705</v>
      </c>
      <c r="C38" s="268">
        <v>27</v>
      </c>
      <c r="D38" s="271">
        <v>0</v>
      </c>
      <c r="E38" s="271">
        <v>0</v>
      </c>
      <c r="F38" s="270" t="str">
        <f t="shared" si="0"/>
        <v>-</v>
      </c>
      <c r="G38" s="13"/>
    </row>
    <row r="39" spans="1:7">
      <c r="A39" s="266">
        <v>6145</v>
      </c>
      <c r="B39" s="267" t="s">
        <v>706</v>
      </c>
      <c r="C39" s="268">
        <v>28</v>
      </c>
      <c r="D39" s="271">
        <v>4903</v>
      </c>
      <c r="E39" s="271">
        <v>4877</v>
      </c>
      <c r="F39" s="270">
        <f t="shared" si="0"/>
        <v>99.469712420966758</v>
      </c>
      <c r="G39" s="13"/>
    </row>
    <row r="40" spans="1:7">
      <c r="A40" s="266">
        <v>6146</v>
      </c>
      <c r="B40" s="267" t="s">
        <v>70</v>
      </c>
      <c r="C40" s="268">
        <v>29</v>
      </c>
      <c r="D40" s="271">
        <v>0</v>
      </c>
      <c r="E40" s="271">
        <v>0</v>
      </c>
      <c r="F40" s="270" t="str">
        <f t="shared" si="0"/>
        <v>-</v>
      </c>
      <c r="G40" s="13"/>
    </row>
    <row r="41" spans="1:7">
      <c r="A41" s="266">
        <v>6147</v>
      </c>
      <c r="B41" s="267" t="s">
        <v>707</v>
      </c>
      <c r="C41" s="268">
        <v>30</v>
      </c>
      <c r="D41" s="271">
        <v>0</v>
      </c>
      <c r="E41" s="271">
        <v>0</v>
      </c>
      <c r="F41" s="270" t="str">
        <f t="shared" si="0"/>
        <v>-</v>
      </c>
      <c r="G41" s="13"/>
    </row>
    <row r="42" spans="1:7">
      <c r="A42" s="266">
        <v>6148</v>
      </c>
      <c r="B42" s="267" t="s">
        <v>708</v>
      </c>
      <c r="C42" s="268">
        <v>31</v>
      </c>
      <c r="D42" s="271">
        <v>0</v>
      </c>
      <c r="E42" s="271">
        <v>0</v>
      </c>
      <c r="F42" s="270" t="str">
        <f t="shared" si="0"/>
        <v>-</v>
      </c>
      <c r="G42" s="13"/>
    </row>
    <row r="43" spans="1:7">
      <c r="A43" s="266">
        <v>615</v>
      </c>
      <c r="B43" s="267" t="s">
        <v>709</v>
      </c>
      <c r="C43" s="268">
        <v>32</v>
      </c>
      <c r="D43" s="269">
        <f>SUM(D44:D45)</f>
        <v>0</v>
      </c>
      <c r="E43" s="269">
        <f>SUM(E44:E45)</f>
        <v>0</v>
      </c>
      <c r="F43" s="270" t="str">
        <f t="shared" si="0"/>
        <v>-</v>
      </c>
      <c r="G43" s="13"/>
    </row>
    <row r="44" spans="1:7">
      <c r="A44" s="266">
        <v>6151</v>
      </c>
      <c r="B44" s="267" t="s">
        <v>71</v>
      </c>
      <c r="C44" s="268">
        <v>33</v>
      </c>
      <c r="D44" s="271">
        <v>0</v>
      </c>
      <c r="E44" s="271">
        <v>0</v>
      </c>
      <c r="F44" s="270" t="str">
        <f t="shared" si="0"/>
        <v>-</v>
      </c>
      <c r="G44" s="13"/>
    </row>
    <row r="45" spans="1:7">
      <c r="A45" s="266">
        <v>6152</v>
      </c>
      <c r="B45" s="267" t="s">
        <v>72</v>
      </c>
      <c r="C45" s="268">
        <v>34</v>
      </c>
      <c r="D45" s="271">
        <v>0</v>
      </c>
      <c r="E45" s="271">
        <v>0</v>
      </c>
      <c r="F45" s="270" t="str">
        <f t="shared" si="0"/>
        <v>-</v>
      </c>
      <c r="G45" s="13"/>
    </row>
    <row r="46" spans="1:7">
      <c r="A46" s="266">
        <v>616</v>
      </c>
      <c r="B46" s="267" t="s">
        <v>710</v>
      </c>
      <c r="C46" s="268">
        <v>35</v>
      </c>
      <c r="D46" s="269">
        <f>SUM(D47:D49)</f>
        <v>0</v>
      </c>
      <c r="E46" s="269">
        <f>SUM(E47:E49)</f>
        <v>0</v>
      </c>
      <c r="F46" s="270" t="str">
        <f t="shared" si="0"/>
        <v>-</v>
      </c>
      <c r="G46" s="13"/>
    </row>
    <row r="47" spans="1:7">
      <c r="A47" s="266">
        <v>6161</v>
      </c>
      <c r="B47" s="267" t="s">
        <v>73</v>
      </c>
      <c r="C47" s="268">
        <v>36</v>
      </c>
      <c r="D47" s="271">
        <v>0</v>
      </c>
      <c r="E47" s="271">
        <v>0</v>
      </c>
      <c r="F47" s="270" t="str">
        <f t="shared" si="0"/>
        <v>-</v>
      </c>
      <c r="G47" s="13"/>
    </row>
    <row r="48" spans="1:7">
      <c r="A48" s="266">
        <v>6162</v>
      </c>
      <c r="B48" s="267" t="s">
        <v>861</v>
      </c>
      <c r="C48" s="268">
        <v>37</v>
      </c>
      <c r="D48" s="271">
        <v>0</v>
      </c>
      <c r="E48" s="271">
        <v>0</v>
      </c>
      <c r="F48" s="270" t="str">
        <f t="shared" si="0"/>
        <v>-</v>
      </c>
      <c r="G48" s="13"/>
    </row>
    <row r="49" spans="1:7">
      <c r="A49" s="266">
        <v>6163</v>
      </c>
      <c r="B49" s="267" t="s">
        <v>2236</v>
      </c>
      <c r="C49" s="268">
        <v>38</v>
      </c>
      <c r="D49" s="271">
        <v>0</v>
      </c>
      <c r="E49" s="271">
        <v>0</v>
      </c>
      <c r="F49" s="270" t="str">
        <f t="shared" si="0"/>
        <v>-</v>
      </c>
      <c r="G49" s="13"/>
    </row>
    <row r="50" spans="1:7">
      <c r="A50" s="266">
        <v>62</v>
      </c>
      <c r="B50" s="267" t="s">
        <v>711</v>
      </c>
      <c r="C50" s="268">
        <v>39</v>
      </c>
      <c r="D50" s="269">
        <f>D51+D54+D56</f>
        <v>0</v>
      </c>
      <c r="E50" s="269">
        <f>E51+E54+E56</f>
        <v>0</v>
      </c>
      <c r="F50" s="270" t="str">
        <f t="shared" si="0"/>
        <v>-</v>
      </c>
      <c r="G50" s="13"/>
    </row>
    <row r="51" spans="1:7">
      <c r="A51" s="266">
        <v>621</v>
      </c>
      <c r="B51" s="267" t="s">
        <v>712</v>
      </c>
      <c r="C51" s="268">
        <v>40</v>
      </c>
      <c r="D51" s="269">
        <f>SUM(D52:D53)</f>
        <v>0</v>
      </c>
      <c r="E51" s="269">
        <f>SUM(E52:E53)</f>
        <v>0</v>
      </c>
      <c r="F51" s="270" t="str">
        <f t="shared" si="0"/>
        <v>-</v>
      </c>
      <c r="G51" s="13"/>
    </row>
    <row r="52" spans="1:7">
      <c r="A52" s="266">
        <v>6211</v>
      </c>
      <c r="B52" s="267" t="s">
        <v>3447</v>
      </c>
      <c r="C52" s="268">
        <v>41</v>
      </c>
      <c r="D52" s="271">
        <v>0</v>
      </c>
      <c r="E52" s="271">
        <v>0</v>
      </c>
      <c r="F52" s="270" t="str">
        <f t="shared" si="0"/>
        <v>-</v>
      </c>
      <c r="G52" s="13"/>
    </row>
    <row r="53" spans="1:7">
      <c r="A53" s="266">
        <v>6212</v>
      </c>
      <c r="B53" s="267" t="s">
        <v>3183</v>
      </c>
      <c r="C53" s="268">
        <v>42</v>
      </c>
      <c r="D53" s="271">
        <v>0</v>
      </c>
      <c r="E53" s="271">
        <v>0</v>
      </c>
      <c r="F53" s="270" t="str">
        <f t="shared" si="0"/>
        <v>-</v>
      </c>
      <c r="G53" s="13"/>
    </row>
    <row r="54" spans="1:7">
      <c r="A54" s="266">
        <v>622</v>
      </c>
      <c r="B54" s="267" t="s">
        <v>3184</v>
      </c>
      <c r="C54" s="268">
        <v>43</v>
      </c>
      <c r="D54" s="269">
        <f>D55</f>
        <v>0</v>
      </c>
      <c r="E54" s="269">
        <f>E55</f>
        <v>0</v>
      </c>
      <c r="F54" s="270" t="str">
        <f t="shared" si="0"/>
        <v>-</v>
      </c>
      <c r="G54" s="13"/>
    </row>
    <row r="55" spans="1:7">
      <c r="A55" s="266">
        <v>6221</v>
      </c>
      <c r="B55" s="267" t="s">
        <v>3185</v>
      </c>
      <c r="C55" s="268">
        <v>44</v>
      </c>
      <c r="D55" s="271">
        <v>0</v>
      </c>
      <c r="E55" s="271">
        <v>0</v>
      </c>
      <c r="F55" s="270" t="str">
        <f t="shared" si="0"/>
        <v>-</v>
      </c>
      <c r="G55" s="13"/>
    </row>
    <row r="56" spans="1:7">
      <c r="A56" s="266">
        <v>623</v>
      </c>
      <c r="B56" s="267" t="s">
        <v>3186</v>
      </c>
      <c r="C56" s="268">
        <v>45</v>
      </c>
      <c r="D56" s="269">
        <f>D57</f>
        <v>0</v>
      </c>
      <c r="E56" s="269">
        <f>E57</f>
        <v>0</v>
      </c>
      <c r="F56" s="270" t="str">
        <f t="shared" si="0"/>
        <v>-</v>
      </c>
      <c r="G56" s="13"/>
    </row>
    <row r="57" spans="1:7">
      <c r="A57" s="266">
        <v>6232</v>
      </c>
      <c r="B57" s="267" t="s">
        <v>3187</v>
      </c>
      <c r="C57" s="268">
        <v>46</v>
      </c>
      <c r="D57" s="271">
        <v>0</v>
      </c>
      <c r="E57" s="271">
        <v>0</v>
      </c>
      <c r="F57" s="270" t="str">
        <f t="shared" si="0"/>
        <v>-</v>
      </c>
      <c r="G57" s="13"/>
    </row>
    <row r="58" spans="1:7" ht="24">
      <c r="A58" s="266">
        <v>63</v>
      </c>
      <c r="B58" s="267" t="s">
        <v>1899</v>
      </c>
      <c r="C58" s="268">
        <v>47</v>
      </c>
      <c r="D58" s="269">
        <f>D59+D62+D67+D70+D73+D76+D79</f>
        <v>245280</v>
      </c>
      <c r="E58" s="269">
        <f>E59+E62+E67+E70+E73+E76+E79</f>
        <v>42277</v>
      </c>
      <c r="F58" s="270">
        <f t="shared" si="0"/>
        <v>17.236219830397911</v>
      </c>
      <c r="G58" s="13"/>
    </row>
    <row r="59" spans="1:7">
      <c r="A59" s="266">
        <v>631</v>
      </c>
      <c r="B59" s="267" t="s">
        <v>468</v>
      </c>
      <c r="C59" s="268">
        <v>48</v>
      </c>
      <c r="D59" s="269">
        <f>D60+D61</f>
        <v>0</v>
      </c>
      <c r="E59" s="269">
        <f>E60+E61</f>
        <v>0</v>
      </c>
      <c r="F59" s="270" t="str">
        <f t="shared" si="0"/>
        <v>-</v>
      </c>
      <c r="G59" s="13"/>
    </row>
    <row r="60" spans="1:7">
      <c r="A60" s="266">
        <v>6311</v>
      </c>
      <c r="B60" s="267" t="s">
        <v>1622</v>
      </c>
      <c r="C60" s="268">
        <v>49</v>
      </c>
      <c r="D60" s="271">
        <v>0</v>
      </c>
      <c r="E60" s="271">
        <v>0</v>
      </c>
      <c r="F60" s="270" t="str">
        <f t="shared" si="0"/>
        <v>-</v>
      </c>
      <c r="G60" s="13"/>
    </row>
    <row r="61" spans="1:7">
      <c r="A61" s="266">
        <v>6312</v>
      </c>
      <c r="B61" s="267" t="s">
        <v>1623</v>
      </c>
      <c r="C61" s="268">
        <v>50</v>
      </c>
      <c r="D61" s="271">
        <v>0</v>
      </c>
      <c r="E61" s="271">
        <v>0</v>
      </c>
      <c r="F61" s="270" t="str">
        <f t="shared" si="0"/>
        <v>-</v>
      </c>
      <c r="G61" s="13"/>
    </row>
    <row r="62" spans="1:7">
      <c r="A62" s="266">
        <v>632</v>
      </c>
      <c r="B62" s="267" t="s">
        <v>469</v>
      </c>
      <c r="C62" s="268">
        <v>51</v>
      </c>
      <c r="D62" s="269">
        <f>SUM(D63:D66)</f>
        <v>0</v>
      </c>
      <c r="E62" s="269">
        <f>SUM(E63:E66)</f>
        <v>0</v>
      </c>
      <c r="F62" s="270" t="str">
        <f t="shared" si="0"/>
        <v>-</v>
      </c>
      <c r="G62" s="13"/>
    </row>
    <row r="63" spans="1:7">
      <c r="A63" s="266">
        <v>6321</v>
      </c>
      <c r="B63" s="267" t="s">
        <v>203</v>
      </c>
      <c r="C63" s="268">
        <v>52</v>
      </c>
      <c r="D63" s="271">
        <v>0</v>
      </c>
      <c r="E63" s="271">
        <v>0</v>
      </c>
      <c r="F63" s="270" t="str">
        <f t="shared" si="0"/>
        <v>-</v>
      </c>
      <c r="G63" s="13"/>
    </row>
    <row r="64" spans="1:7">
      <c r="A64" s="266">
        <v>6322</v>
      </c>
      <c r="B64" s="267" t="s">
        <v>204</v>
      </c>
      <c r="C64" s="268">
        <v>53</v>
      </c>
      <c r="D64" s="271">
        <v>0</v>
      </c>
      <c r="E64" s="271">
        <v>0</v>
      </c>
      <c r="F64" s="270" t="str">
        <f t="shared" si="0"/>
        <v>-</v>
      </c>
      <c r="G64" s="13"/>
    </row>
    <row r="65" spans="1:7">
      <c r="A65" s="266">
        <v>6323</v>
      </c>
      <c r="B65" s="267" t="s">
        <v>470</v>
      </c>
      <c r="C65" s="268">
        <v>54</v>
      </c>
      <c r="D65" s="271">
        <v>0</v>
      </c>
      <c r="E65" s="271">
        <v>0</v>
      </c>
      <c r="F65" s="270" t="str">
        <f t="shared" si="0"/>
        <v>-</v>
      </c>
      <c r="G65" s="13"/>
    </row>
    <row r="66" spans="1:7">
      <c r="A66" s="266">
        <v>6324</v>
      </c>
      <c r="B66" s="267" t="s">
        <v>471</v>
      </c>
      <c r="C66" s="268">
        <v>55</v>
      </c>
      <c r="D66" s="271">
        <v>0</v>
      </c>
      <c r="E66" s="271">
        <v>0</v>
      </c>
      <c r="F66" s="270" t="str">
        <f t="shared" si="0"/>
        <v>-</v>
      </c>
      <c r="G66" s="13"/>
    </row>
    <row r="67" spans="1:7">
      <c r="A67" s="266">
        <v>633</v>
      </c>
      <c r="B67" s="267" t="s">
        <v>1900</v>
      </c>
      <c r="C67" s="268">
        <v>56</v>
      </c>
      <c r="D67" s="269">
        <f>SUM(D68:D69)</f>
        <v>136280</v>
      </c>
      <c r="E67" s="269">
        <f>SUM(E68:E69)</f>
        <v>42277</v>
      </c>
      <c r="F67" s="270">
        <f t="shared" si="0"/>
        <v>31.022160258291752</v>
      </c>
      <c r="G67" s="13"/>
    </row>
    <row r="68" spans="1:7">
      <c r="A68" s="266">
        <v>6331</v>
      </c>
      <c r="B68" s="267" t="s">
        <v>1901</v>
      </c>
      <c r="C68" s="268">
        <v>57</v>
      </c>
      <c r="D68" s="271">
        <v>6280</v>
      </c>
      <c r="E68" s="271">
        <v>42277</v>
      </c>
      <c r="F68" s="270">
        <f t="shared" si="0"/>
        <v>673.20063694267515</v>
      </c>
      <c r="G68" s="13"/>
    </row>
    <row r="69" spans="1:7">
      <c r="A69" s="266">
        <v>6332</v>
      </c>
      <c r="B69" s="267" t="s">
        <v>1902</v>
      </c>
      <c r="C69" s="268">
        <v>58</v>
      </c>
      <c r="D69" s="271">
        <v>130000</v>
      </c>
      <c r="E69" s="271">
        <v>0</v>
      </c>
      <c r="F69" s="270">
        <f t="shared" si="0"/>
        <v>0</v>
      </c>
      <c r="G69" s="13"/>
    </row>
    <row r="70" spans="1:7">
      <c r="A70" s="266">
        <v>634</v>
      </c>
      <c r="B70" s="267" t="s">
        <v>1903</v>
      </c>
      <c r="C70" s="268">
        <v>59</v>
      </c>
      <c r="D70" s="269">
        <f>SUM(D71:D72)</f>
        <v>109000</v>
      </c>
      <c r="E70" s="269">
        <f>SUM(E71:E72)</f>
        <v>0</v>
      </c>
      <c r="F70" s="270">
        <f t="shared" si="0"/>
        <v>0</v>
      </c>
      <c r="G70" s="13"/>
    </row>
    <row r="71" spans="1:7">
      <c r="A71" s="266">
        <v>6341</v>
      </c>
      <c r="B71" s="267" t="s">
        <v>1904</v>
      </c>
      <c r="C71" s="268">
        <v>60</v>
      </c>
      <c r="D71" s="271">
        <v>0</v>
      </c>
      <c r="E71" s="271">
        <v>0</v>
      </c>
      <c r="F71" s="270" t="str">
        <f t="shared" si="0"/>
        <v>-</v>
      </c>
      <c r="G71" s="13"/>
    </row>
    <row r="72" spans="1:7">
      <c r="A72" s="266">
        <v>6342</v>
      </c>
      <c r="B72" s="267" t="s">
        <v>2671</v>
      </c>
      <c r="C72" s="268">
        <v>61</v>
      </c>
      <c r="D72" s="271">
        <v>109000</v>
      </c>
      <c r="E72" s="271">
        <v>0</v>
      </c>
      <c r="F72" s="270">
        <f t="shared" si="0"/>
        <v>0</v>
      </c>
      <c r="G72" s="13"/>
    </row>
    <row r="73" spans="1:7">
      <c r="A73" s="266">
        <v>635</v>
      </c>
      <c r="B73" s="267" t="s">
        <v>2672</v>
      </c>
      <c r="C73" s="268">
        <v>62</v>
      </c>
      <c r="D73" s="269">
        <f>SUM(D74:D75)</f>
        <v>0</v>
      </c>
      <c r="E73" s="269">
        <f>SUM(E74:E75)</f>
        <v>0</v>
      </c>
      <c r="F73" s="270" t="str">
        <f t="shared" si="0"/>
        <v>-</v>
      </c>
      <c r="G73" s="13"/>
    </row>
    <row r="74" spans="1:7">
      <c r="A74" s="266">
        <v>6351</v>
      </c>
      <c r="B74" s="267" t="s">
        <v>580</v>
      </c>
      <c r="C74" s="268">
        <v>63</v>
      </c>
      <c r="D74" s="271">
        <v>0</v>
      </c>
      <c r="E74" s="271">
        <v>0</v>
      </c>
      <c r="F74" s="270" t="str">
        <f t="shared" si="0"/>
        <v>-</v>
      </c>
      <c r="G74" s="13"/>
    </row>
    <row r="75" spans="1:7">
      <c r="A75" s="266">
        <v>6352</v>
      </c>
      <c r="B75" s="267" t="s">
        <v>581</v>
      </c>
      <c r="C75" s="268">
        <v>64</v>
      </c>
      <c r="D75" s="271">
        <v>0</v>
      </c>
      <c r="E75" s="271">
        <v>0</v>
      </c>
      <c r="F75" s="270" t="str">
        <f t="shared" si="0"/>
        <v>-</v>
      </c>
      <c r="G75" s="13"/>
    </row>
    <row r="76" spans="1:7">
      <c r="A76" s="266" t="s">
        <v>2673</v>
      </c>
      <c r="B76" s="272" t="s">
        <v>2674</v>
      </c>
      <c r="C76" s="268">
        <v>65</v>
      </c>
      <c r="D76" s="269">
        <f>SUM(D77:D78)</f>
        <v>0</v>
      </c>
      <c r="E76" s="269">
        <f>SUM(E77:E78)</f>
        <v>0</v>
      </c>
      <c r="F76" s="270" t="str">
        <f t="shared" si="0"/>
        <v>-</v>
      </c>
      <c r="G76" s="13"/>
    </row>
    <row r="77" spans="1:7">
      <c r="A77" s="266" t="s">
        <v>2675</v>
      </c>
      <c r="B77" s="267" t="s">
        <v>2676</v>
      </c>
      <c r="C77" s="268">
        <v>66</v>
      </c>
      <c r="D77" s="271">
        <v>0</v>
      </c>
      <c r="E77" s="271">
        <v>0</v>
      </c>
      <c r="F77" s="270" t="str">
        <f t="shared" si="0"/>
        <v>-</v>
      </c>
      <c r="G77" s="13"/>
    </row>
    <row r="78" spans="1:7">
      <c r="A78" s="266" t="s">
        <v>2677</v>
      </c>
      <c r="B78" s="267" t="s">
        <v>2678</v>
      </c>
      <c r="C78" s="268">
        <v>67</v>
      </c>
      <c r="D78" s="271">
        <v>0</v>
      </c>
      <c r="E78" s="271">
        <v>0</v>
      </c>
      <c r="F78" s="270" t="str">
        <f t="shared" ref="F78:F141" si="1">IF(D78&lt;&gt;0,IF(E78/D78&gt;=100,"&gt;&gt;100",E78/D78*100),"-")</f>
        <v>-</v>
      </c>
      <c r="G78" s="13"/>
    </row>
    <row r="79" spans="1:7">
      <c r="A79" s="266" t="s">
        <v>2679</v>
      </c>
      <c r="B79" s="267" t="s">
        <v>2680</v>
      </c>
      <c r="C79" s="268">
        <v>68</v>
      </c>
      <c r="D79" s="269">
        <f>SUM(D80:D81)</f>
        <v>0</v>
      </c>
      <c r="E79" s="269">
        <f>SUM(E80:E81)</f>
        <v>0</v>
      </c>
      <c r="F79" s="270" t="str">
        <f t="shared" si="1"/>
        <v>-</v>
      </c>
      <c r="G79" s="13"/>
    </row>
    <row r="80" spans="1:7">
      <c r="A80" s="266" t="s">
        <v>2681</v>
      </c>
      <c r="B80" s="267" t="s">
        <v>2682</v>
      </c>
      <c r="C80" s="268">
        <v>69</v>
      </c>
      <c r="D80" s="271">
        <v>0</v>
      </c>
      <c r="E80" s="271">
        <v>0</v>
      </c>
      <c r="F80" s="270" t="str">
        <f t="shared" si="1"/>
        <v>-</v>
      </c>
      <c r="G80" s="13"/>
    </row>
    <row r="81" spans="1:7">
      <c r="A81" s="266" t="s">
        <v>2683</v>
      </c>
      <c r="B81" s="267" t="s">
        <v>2684</v>
      </c>
      <c r="C81" s="268">
        <v>70</v>
      </c>
      <c r="D81" s="271">
        <v>0</v>
      </c>
      <c r="E81" s="271">
        <v>0</v>
      </c>
      <c r="F81" s="270" t="str">
        <f t="shared" si="1"/>
        <v>-</v>
      </c>
      <c r="G81" s="13"/>
    </row>
    <row r="82" spans="1:7">
      <c r="A82" s="266">
        <v>64</v>
      </c>
      <c r="B82" s="267" t="s">
        <v>2685</v>
      </c>
      <c r="C82" s="268">
        <v>71</v>
      </c>
      <c r="D82" s="269">
        <f>D83+D91+D98+D106</f>
        <v>516515</v>
      </c>
      <c r="E82" s="269">
        <f>E83+E91+E98+E106</f>
        <v>592151</v>
      </c>
      <c r="F82" s="270">
        <f t="shared" si="1"/>
        <v>114.64352438941754</v>
      </c>
      <c r="G82" s="13"/>
    </row>
    <row r="83" spans="1:7">
      <c r="A83" s="266">
        <v>641</v>
      </c>
      <c r="B83" s="267" t="s">
        <v>2686</v>
      </c>
      <c r="C83" s="268">
        <v>72</v>
      </c>
      <c r="D83" s="269">
        <f>SUM(D84:D90)</f>
        <v>12284</v>
      </c>
      <c r="E83" s="269">
        <f>SUM(E84:E90)</f>
        <v>3817</v>
      </c>
      <c r="F83" s="270">
        <f t="shared" si="1"/>
        <v>31.072940410289807</v>
      </c>
      <c r="G83" s="13"/>
    </row>
    <row r="84" spans="1:7">
      <c r="A84" s="266">
        <v>6412</v>
      </c>
      <c r="B84" s="267" t="s">
        <v>1970</v>
      </c>
      <c r="C84" s="268">
        <v>73</v>
      </c>
      <c r="D84" s="271">
        <v>0</v>
      </c>
      <c r="E84" s="271">
        <v>0</v>
      </c>
      <c r="F84" s="270" t="str">
        <f t="shared" si="1"/>
        <v>-</v>
      </c>
      <c r="G84" s="13"/>
    </row>
    <row r="85" spans="1:7">
      <c r="A85" s="266">
        <v>6413</v>
      </c>
      <c r="B85" s="267" t="s">
        <v>1971</v>
      </c>
      <c r="C85" s="268">
        <v>74</v>
      </c>
      <c r="D85" s="271">
        <v>389</v>
      </c>
      <c r="E85" s="271">
        <v>499</v>
      </c>
      <c r="F85" s="270">
        <f t="shared" si="1"/>
        <v>128.27763496143959</v>
      </c>
      <c r="G85" s="13"/>
    </row>
    <row r="86" spans="1:7">
      <c r="A86" s="266">
        <v>6414</v>
      </c>
      <c r="B86" s="267" t="s">
        <v>1972</v>
      </c>
      <c r="C86" s="268">
        <v>75</v>
      </c>
      <c r="D86" s="271">
        <v>11895</v>
      </c>
      <c r="E86" s="271">
        <v>3259</v>
      </c>
      <c r="F86" s="270">
        <f t="shared" si="1"/>
        <v>27.398066414459858</v>
      </c>
      <c r="G86" s="13"/>
    </row>
    <row r="87" spans="1:7">
      <c r="A87" s="266">
        <v>6415</v>
      </c>
      <c r="B87" s="267" t="s">
        <v>2319</v>
      </c>
      <c r="C87" s="268">
        <v>76</v>
      </c>
      <c r="D87" s="271">
        <v>0</v>
      </c>
      <c r="E87" s="271">
        <v>0</v>
      </c>
      <c r="F87" s="270" t="str">
        <f t="shared" si="1"/>
        <v>-</v>
      </c>
      <c r="G87" s="13"/>
    </row>
    <row r="88" spans="1:7">
      <c r="A88" s="266">
        <v>6416</v>
      </c>
      <c r="B88" s="267" t="s">
        <v>1973</v>
      </c>
      <c r="C88" s="268">
        <v>77</v>
      </c>
      <c r="D88" s="271">
        <v>0</v>
      </c>
      <c r="E88" s="271">
        <v>0</v>
      </c>
      <c r="F88" s="270" t="str">
        <f t="shared" si="1"/>
        <v>-</v>
      </c>
      <c r="G88" s="13"/>
    </row>
    <row r="89" spans="1:7" ht="24">
      <c r="A89" s="266">
        <v>6417</v>
      </c>
      <c r="B89" s="267" t="s">
        <v>2320</v>
      </c>
      <c r="C89" s="268">
        <v>78</v>
      </c>
      <c r="D89" s="271">
        <v>0</v>
      </c>
      <c r="E89" s="271">
        <v>0</v>
      </c>
      <c r="F89" s="270" t="str">
        <f t="shared" si="1"/>
        <v>-</v>
      </c>
      <c r="G89" s="13"/>
    </row>
    <row r="90" spans="1:7">
      <c r="A90" s="266">
        <v>6419</v>
      </c>
      <c r="B90" s="267" t="s">
        <v>2015</v>
      </c>
      <c r="C90" s="268">
        <v>79</v>
      </c>
      <c r="D90" s="271">
        <v>0</v>
      </c>
      <c r="E90" s="271">
        <v>59</v>
      </c>
      <c r="F90" s="270" t="str">
        <f t="shared" si="1"/>
        <v>-</v>
      </c>
      <c r="G90" s="13"/>
    </row>
    <row r="91" spans="1:7">
      <c r="A91" s="266">
        <v>642</v>
      </c>
      <c r="B91" s="267" t="s">
        <v>2687</v>
      </c>
      <c r="C91" s="268">
        <v>80</v>
      </c>
      <c r="D91" s="269">
        <f>SUM(D92:D97)</f>
        <v>504231</v>
      </c>
      <c r="E91" s="269">
        <f>SUM(E92:E97)</f>
        <v>588334</v>
      </c>
      <c r="F91" s="270">
        <f t="shared" si="1"/>
        <v>116.67945842282606</v>
      </c>
      <c r="G91" s="13"/>
    </row>
    <row r="92" spans="1:7">
      <c r="A92" s="266">
        <v>6421</v>
      </c>
      <c r="B92" s="267" t="s">
        <v>2016</v>
      </c>
      <c r="C92" s="268">
        <v>81</v>
      </c>
      <c r="D92" s="271">
        <v>93560</v>
      </c>
      <c r="E92" s="271">
        <v>136498</v>
      </c>
      <c r="F92" s="270">
        <f t="shared" si="1"/>
        <v>145.89354424967937</v>
      </c>
      <c r="G92" s="13"/>
    </row>
    <row r="93" spans="1:7">
      <c r="A93" s="266">
        <v>6422</v>
      </c>
      <c r="B93" s="267" t="s">
        <v>2202</v>
      </c>
      <c r="C93" s="268">
        <v>82</v>
      </c>
      <c r="D93" s="271">
        <v>139417</v>
      </c>
      <c r="E93" s="271">
        <v>167275</v>
      </c>
      <c r="F93" s="270">
        <f t="shared" si="1"/>
        <v>119.98178127488039</v>
      </c>
      <c r="G93" s="13"/>
    </row>
    <row r="94" spans="1:7">
      <c r="A94" s="266">
        <v>6423</v>
      </c>
      <c r="B94" s="267" t="s">
        <v>2321</v>
      </c>
      <c r="C94" s="268">
        <v>83</v>
      </c>
      <c r="D94" s="271">
        <v>11144</v>
      </c>
      <c r="E94" s="271">
        <v>49785</v>
      </c>
      <c r="F94" s="270">
        <f t="shared" si="1"/>
        <v>446.74264178033019</v>
      </c>
      <c r="G94" s="13"/>
    </row>
    <row r="95" spans="1:7">
      <c r="A95" s="266">
        <v>6424</v>
      </c>
      <c r="B95" s="267" t="s">
        <v>2204</v>
      </c>
      <c r="C95" s="268">
        <v>84</v>
      </c>
      <c r="D95" s="271">
        <v>0</v>
      </c>
      <c r="E95" s="271">
        <v>0</v>
      </c>
      <c r="F95" s="270" t="str">
        <f t="shared" si="1"/>
        <v>-</v>
      </c>
      <c r="G95" s="13"/>
    </row>
    <row r="96" spans="1:7">
      <c r="A96" s="266" t="s">
        <v>2688</v>
      </c>
      <c r="B96" s="267" t="s">
        <v>2689</v>
      </c>
      <c r="C96" s="268">
        <v>85</v>
      </c>
      <c r="D96" s="271">
        <v>0</v>
      </c>
      <c r="E96" s="271">
        <v>0</v>
      </c>
      <c r="F96" s="270" t="str">
        <f t="shared" si="1"/>
        <v>-</v>
      </c>
      <c r="G96" s="13"/>
    </row>
    <row r="97" spans="1:7">
      <c r="A97" s="266">
        <v>6429</v>
      </c>
      <c r="B97" s="267" t="s">
        <v>2203</v>
      </c>
      <c r="C97" s="268">
        <v>86</v>
      </c>
      <c r="D97" s="271">
        <v>260110</v>
      </c>
      <c r="E97" s="271">
        <v>234776</v>
      </c>
      <c r="F97" s="270">
        <f t="shared" si="1"/>
        <v>90.260274499250315</v>
      </c>
      <c r="G97" s="13"/>
    </row>
    <row r="98" spans="1:7">
      <c r="A98" s="266">
        <v>643</v>
      </c>
      <c r="B98" s="267" t="s">
        <v>1371</v>
      </c>
      <c r="C98" s="268">
        <v>87</v>
      </c>
      <c r="D98" s="269">
        <f>SUM(D99:D105)</f>
        <v>0</v>
      </c>
      <c r="E98" s="269">
        <f>SUM(E99:E105)</f>
        <v>0</v>
      </c>
      <c r="F98" s="270" t="str">
        <f t="shared" si="1"/>
        <v>-</v>
      </c>
      <c r="G98" s="13"/>
    </row>
    <row r="99" spans="1:7" ht="24">
      <c r="A99" s="266">
        <v>6431</v>
      </c>
      <c r="B99" s="267" t="s">
        <v>2322</v>
      </c>
      <c r="C99" s="268">
        <v>88</v>
      </c>
      <c r="D99" s="271">
        <v>0</v>
      </c>
      <c r="E99" s="271">
        <v>0</v>
      </c>
      <c r="F99" s="270" t="str">
        <f t="shared" si="1"/>
        <v>-</v>
      </c>
      <c r="G99" s="13"/>
    </row>
    <row r="100" spans="1:7" ht="24">
      <c r="A100" s="266">
        <v>6432</v>
      </c>
      <c r="B100" s="273" t="s">
        <v>1765</v>
      </c>
      <c r="C100" s="268">
        <v>89</v>
      </c>
      <c r="D100" s="271">
        <v>0</v>
      </c>
      <c r="E100" s="271">
        <v>0</v>
      </c>
      <c r="F100" s="270" t="str">
        <f t="shared" si="1"/>
        <v>-</v>
      </c>
      <c r="G100" s="13"/>
    </row>
    <row r="101" spans="1:7" ht="24">
      <c r="A101" s="266">
        <v>6433</v>
      </c>
      <c r="B101" s="273" t="s">
        <v>1766</v>
      </c>
      <c r="C101" s="268">
        <v>90</v>
      </c>
      <c r="D101" s="271">
        <v>0</v>
      </c>
      <c r="E101" s="271">
        <v>0</v>
      </c>
      <c r="F101" s="270" t="str">
        <f t="shared" si="1"/>
        <v>-</v>
      </c>
      <c r="G101" s="13"/>
    </row>
    <row r="102" spans="1:7">
      <c r="A102" s="266">
        <v>6434</v>
      </c>
      <c r="B102" s="267" t="s">
        <v>1767</v>
      </c>
      <c r="C102" s="268">
        <v>91</v>
      </c>
      <c r="D102" s="271">
        <v>0</v>
      </c>
      <c r="E102" s="271">
        <v>0</v>
      </c>
      <c r="F102" s="270" t="str">
        <f t="shared" si="1"/>
        <v>-</v>
      </c>
      <c r="G102" s="13"/>
    </row>
    <row r="103" spans="1:7" ht="24">
      <c r="A103" s="266">
        <v>6435</v>
      </c>
      <c r="B103" s="273" t="s">
        <v>1768</v>
      </c>
      <c r="C103" s="268">
        <v>92</v>
      </c>
      <c r="D103" s="271">
        <v>0</v>
      </c>
      <c r="E103" s="271">
        <v>0</v>
      </c>
      <c r="F103" s="270" t="str">
        <f t="shared" si="1"/>
        <v>-</v>
      </c>
      <c r="G103" s="13"/>
    </row>
    <row r="104" spans="1:7" ht="24">
      <c r="A104" s="266">
        <v>6436</v>
      </c>
      <c r="B104" s="273" t="s">
        <v>1769</v>
      </c>
      <c r="C104" s="268">
        <v>93</v>
      </c>
      <c r="D104" s="271">
        <v>0</v>
      </c>
      <c r="E104" s="271">
        <v>0</v>
      </c>
      <c r="F104" s="270" t="str">
        <f t="shared" si="1"/>
        <v>-</v>
      </c>
      <c r="G104" s="13"/>
    </row>
    <row r="105" spans="1:7">
      <c r="A105" s="266">
        <v>6437</v>
      </c>
      <c r="B105" s="267" t="s">
        <v>3206</v>
      </c>
      <c r="C105" s="268">
        <v>94</v>
      </c>
      <c r="D105" s="271">
        <v>0</v>
      </c>
      <c r="E105" s="271">
        <v>0</v>
      </c>
      <c r="F105" s="270" t="str">
        <f t="shared" si="1"/>
        <v>-</v>
      </c>
      <c r="G105" s="13"/>
    </row>
    <row r="106" spans="1:7">
      <c r="A106" s="266" t="s">
        <v>1372</v>
      </c>
      <c r="B106" s="267" t="s">
        <v>1373</v>
      </c>
      <c r="C106" s="268">
        <v>95</v>
      </c>
      <c r="D106" s="269">
        <f>SUM(D107:D112)</f>
        <v>0</v>
      </c>
      <c r="E106" s="269">
        <f>SUM(E107:E112)</f>
        <v>0</v>
      </c>
      <c r="F106" s="270" t="str">
        <f t="shared" si="1"/>
        <v>-</v>
      </c>
      <c r="G106" s="13"/>
    </row>
    <row r="107" spans="1:7" ht="24">
      <c r="A107" s="266" t="s">
        <v>1374</v>
      </c>
      <c r="B107" s="267" t="s">
        <v>1375</v>
      </c>
      <c r="C107" s="268">
        <v>96</v>
      </c>
      <c r="D107" s="271">
        <v>0</v>
      </c>
      <c r="E107" s="271">
        <v>0</v>
      </c>
      <c r="F107" s="270" t="str">
        <f t="shared" si="1"/>
        <v>-</v>
      </c>
      <c r="G107" s="13"/>
    </row>
    <row r="108" spans="1:7" ht="24">
      <c r="A108" s="266" t="s">
        <v>1376</v>
      </c>
      <c r="B108" s="267" t="s">
        <v>1377</v>
      </c>
      <c r="C108" s="268">
        <v>97</v>
      </c>
      <c r="D108" s="271">
        <v>0</v>
      </c>
      <c r="E108" s="271">
        <v>0</v>
      </c>
      <c r="F108" s="270" t="str">
        <f t="shared" si="1"/>
        <v>-</v>
      </c>
      <c r="G108" s="13"/>
    </row>
    <row r="109" spans="1:7" ht="24">
      <c r="A109" s="266" t="s">
        <v>1378</v>
      </c>
      <c r="B109" s="267" t="s">
        <v>2703</v>
      </c>
      <c r="C109" s="268">
        <v>98</v>
      </c>
      <c r="D109" s="271">
        <v>0</v>
      </c>
      <c r="E109" s="271">
        <v>0</v>
      </c>
      <c r="F109" s="270" t="str">
        <f t="shared" si="1"/>
        <v>-</v>
      </c>
      <c r="G109" s="13"/>
    </row>
    <row r="110" spans="1:7" ht="24">
      <c r="A110" s="266" t="s">
        <v>2704</v>
      </c>
      <c r="B110" s="267" t="s">
        <v>356</v>
      </c>
      <c r="C110" s="268">
        <v>99</v>
      </c>
      <c r="D110" s="271">
        <v>0</v>
      </c>
      <c r="E110" s="271">
        <v>0</v>
      </c>
      <c r="F110" s="270" t="str">
        <f t="shared" si="1"/>
        <v>-</v>
      </c>
      <c r="G110" s="13"/>
    </row>
    <row r="111" spans="1:7" ht="24">
      <c r="A111" s="266" t="s">
        <v>357</v>
      </c>
      <c r="B111" s="267" t="s">
        <v>358</v>
      </c>
      <c r="C111" s="268">
        <v>100</v>
      </c>
      <c r="D111" s="271">
        <v>0</v>
      </c>
      <c r="E111" s="271">
        <v>0</v>
      </c>
      <c r="F111" s="270" t="str">
        <f t="shared" si="1"/>
        <v>-</v>
      </c>
      <c r="G111" s="13"/>
    </row>
    <row r="112" spans="1:7">
      <c r="A112" s="266" t="s">
        <v>359</v>
      </c>
      <c r="B112" s="272" t="s">
        <v>360</v>
      </c>
      <c r="C112" s="268">
        <v>101</v>
      </c>
      <c r="D112" s="271">
        <v>0</v>
      </c>
      <c r="E112" s="271">
        <v>0</v>
      </c>
      <c r="F112" s="270" t="str">
        <f t="shared" si="1"/>
        <v>-</v>
      </c>
      <c r="G112" s="13"/>
    </row>
    <row r="113" spans="1:7" ht="24">
      <c r="A113" s="266">
        <v>65</v>
      </c>
      <c r="B113" s="267" t="s">
        <v>361</v>
      </c>
      <c r="C113" s="268">
        <v>102</v>
      </c>
      <c r="D113" s="269">
        <f>D114+D119+D127</f>
        <v>2975257</v>
      </c>
      <c r="E113" s="269">
        <f>E114+E119+E127</f>
        <v>2418749</v>
      </c>
      <c r="F113" s="270">
        <f t="shared" si="1"/>
        <v>81.295464559868265</v>
      </c>
      <c r="G113" s="13"/>
    </row>
    <row r="114" spans="1:7">
      <c r="A114" s="266">
        <v>651</v>
      </c>
      <c r="B114" s="267" t="s">
        <v>362</v>
      </c>
      <c r="C114" s="268">
        <v>103</v>
      </c>
      <c r="D114" s="269">
        <f>SUM(D115:D118)</f>
        <v>1869</v>
      </c>
      <c r="E114" s="269">
        <f>SUM(E115:E118)</f>
        <v>1978</v>
      </c>
      <c r="F114" s="270">
        <f t="shared" si="1"/>
        <v>105.83199571963617</v>
      </c>
      <c r="G114" s="13"/>
    </row>
    <row r="115" spans="1:7">
      <c r="A115" s="266">
        <v>6511</v>
      </c>
      <c r="B115" s="267" t="s">
        <v>1577</v>
      </c>
      <c r="C115" s="268">
        <v>104</v>
      </c>
      <c r="D115" s="271">
        <v>0</v>
      </c>
      <c r="E115" s="271">
        <v>0</v>
      </c>
      <c r="F115" s="270" t="str">
        <f t="shared" si="1"/>
        <v>-</v>
      </c>
      <c r="G115" s="13"/>
    </row>
    <row r="116" spans="1:7">
      <c r="A116" s="266">
        <v>6512</v>
      </c>
      <c r="B116" s="267" t="s">
        <v>227</v>
      </c>
      <c r="C116" s="268">
        <v>105</v>
      </c>
      <c r="D116" s="271">
        <v>1240</v>
      </c>
      <c r="E116" s="271">
        <v>1610</v>
      </c>
      <c r="F116" s="270">
        <f t="shared" si="1"/>
        <v>129.83870967741936</v>
      </c>
      <c r="G116" s="13"/>
    </row>
    <row r="117" spans="1:7">
      <c r="A117" s="266">
        <v>6513</v>
      </c>
      <c r="B117" s="267" t="s">
        <v>3207</v>
      </c>
      <c r="C117" s="268">
        <v>106</v>
      </c>
      <c r="D117" s="271">
        <v>629</v>
      </c>
      <c r="E117" s="271">
        <v>368</v>
      </c>
      <c r="F117" s="270">
        <f t="shared" si="1"/>
        <v>58.505564387917332</v>
      </c>
      <c r="G117" s="13"/>
    </row>
    <row r="118" spans="1:7">
      <c r="A118" s="266">
        <v>6514</v>
      </c>
      <c r="B118" s="267" t="s">
        <v>4213</v>
      </c>
      <c r="C118" s="268">
        <v>107</v>
      </c>
      <c r="D118" s="271">
        <v>0</v>
      </c>
      <c r="E118" s="271">
        <v>0</v>
      </c>
      <c r="F118" s="270" t="str">
        <f t="shared" si="1"/>
        <v>-</v>
      </c>
      <c r="G118" s="13"/>
    </row>
    <row r="119" spans="1:7">
      <c r="A119" s="266">
        <v>652</v>
      </c>
      <c r="B119" s="267" t="s">
        <v>1711</v>
      </c>
      <c r="C119" s="268">
        <v>108</v>
      </c>
      <c r="D119" s="269">
        <f>SUM(D120:D126)</f>
        <v>417385</v>
      </c>
      <c r="E119" s="269">
        <f>SUM(E120:E126)</f>
        <v>644035</v>
      </c>
      <c r="F119" s="270">
        <f t="shared" si="1"/>
        <v>154.30238269223858</v>
      </c>
      <c r="G119" s="13"/>
    </row>
    <row r="120" spans="1:7">
      <c r="A120" s="266">
        <v>6521</v>
      </c>
      <c r="B120" s="267" t="s">
        <v>228</v>
      </c>
      <c r="C120" s="268">
        <v>109</v>
      </c>
      <c r="D120" s="271">
        <v>0</v>
      </c>
      <c r="E120" s="271">
        <v>0</v>
      </c>
      <c r="F120" s="270" t="str">
        <f t="shared" si="1"/>
        <v>-</v>
      </c>
      <c r="G120" s="13"/>
    </row>
    <row r="121" spans="1:7">
      <c r="A121" s="266">
        <v>6522</v>
      </c>
      <c r="B121" s="267" t="s">
        <v>4214</v>
      </c>
      <c r="C121" s="268">
        <v>110</v>
      </c>
      <c r="D121" s="271">
        <v>113800</v>
      </c>
      <c r="E121" s="271">
        <v>356116</v>
      </c>
      <c r="F121" s="270">
        <f t="shared" si="1"/>
        <v>312.93145869947273</v>
      </c>
      <c r="G121" s="13"/>
    </row>
    <row r="122" spans="1:7">
      <c r="A122" s="266">
        <v>6524</v>
      </c>
      <c r="B122" s="267" t="s">
        <v>3653</v>
      </c>
      <c r="C122" s="268">
        <v>111</v>
      </c>
      <c r="D122" s="271">
        <v>0</v>
      </c>
      <c r="E122" s="271">
        <v>0</v>
      </c>
      <c r="F122" s="270" t="str">
        <f t="shared" si="1"/>
        <v>-</v>
      </c>
      <c r="G122" s="13"/>
    </row>
    <row r="123" spans="1:7">
      <c r="A123" s="266">
        <v>6525</v>
      </c>
      <c r="B123" s="267" t="s">
        <v>3654</v>
      </c>
      <c r="C123" s="268">
        <v>112</v>
      </c>
      <c r="D123" s="271">
        <v>0</v>
      </c>
      <c r="E123" s="271">
        <v>0</v>
      </c>
      <c r="F123" s="270" t="str">
        <f t="shared" si="1"/>
        <v>-</v>
      </c>
      <c r="G123" s="13"/>
    </row>
    <row r="124" spans="1:7">
      <c r="A124" s="266">
        <v>6526</v>
      </c>
      <c r="B124" s="267" t="s">
        <v>3655</v>
      </c>
      <c r="C124" s="268">
        <v>113</v>
      </c>
      <c r="D124" s="271">
        <v>303585</v>
      </c>
      <c r="E124" s="271">
        <v>287919</v>
      </c>
      <c r="F124" s="270">
        <f t="shared" si="1"/>
        <v>94.83966599140274</v>
      </c>
      <c r="G124" s="13"/>
    </row>
    <row r="125" spans="1:7">
      <c r="A125" s="266">
        <v>6527</v>
      </c>
      <c r="B125" s="267" t="s">
        <v>4215</v>
      </c>
      <c r="C125" s="268">
        <v>114</v>
      </c>
      <c r="D125" s="271">
        <v>0</v>
      </c>
      <c r="E125" s="271">
        <v>0</v>
      </c>
      <c r="F125" s="270" t="str">
        <f t="shared" si="1"/>
        <v>-</v>
      </c>
      <c r="G125" s="13"/>
    </row>
    <row r="126" spans="1:7">
      <c r="A126" s="266" t="s">
        <v>1712</v>
      </c>
      <c r="B126" s="272" t="s">
        <v>1713</v>
      </c>
      <c r="C126" s="268">
        <v>115</v>
      </c>
      <c r="D126" s="271">
        <v>0</v>
      </c>
      <c r="E126" s="271">
        <v>0</v>
      </c>
      <c r="F126" s="270" t="str">
        <f t="shared" si="1"/>
        <v>-</v>
      </c>
      <c r="G126" s="13"/>
    </row>
    <row r="127" spans="1:7">
      <c r="A127" s="266">
        <v>653</v>
      </c>
      <c r="B127" s="267" t="s">
        <v>2749</v>
      </c>
      <c r="C127" s="268">
        <v>116</v>
      </c>
      <c r="D127" s="269">
        <f>SUM(D128:D130)</f>
        <v>2556003</v>
      </c>
      <c r="E127" s="269">
        <f>SUM(E128:E130)</f>
        <v>1772736</v>
      </c>
      <c r="F127" s="270">
        <f t="shared" si="1"/>
        <v>69.355787141094908</v>
      </c>
      <c r="G127" s="13"/>
    </row>
    <row r="128" spans="1:7">
      <c r="A128" s="266">
        <v>6531</v>
      </c>
      <c r="B128" s="267" t="s">
        <v>4216</v>
      </c>
      <c r="C128" s="268">
        <v>117</v>
      </c>
      <c r="D128" s="271">
        <v>1891867</v>
      </c>
      <c r="E128" s="271">
        <v>1200516</v>
      </c>
      <c r="F128" s="270">
        <f t="shared" si="1"/>
        <v>63.456680622897906</v>
      </c>
      <c r="G128" s="13"/>
    </row>
    <row r="129" spans="1:7">
      <c r="A129" s="266">
        <v>6532</v>
      </c>
      <c r="B129" s="267" t="s">
        <v>4217</v>
      </c>
      <c r="C129" s="268">
        <v>118</v>
      </c>
      <c r="D129" s="271">
        <v>664136</v>
      </c>
      <c r="E129" s="271">
        <v>572220</v>
      </c>
      <c r="F129" s="270">
        <f t="shared" si="1"/>
        <v>86.160063601431034</v>
      </c>
      <c r="G129" s="13"/>
    </row>
    <row r="130" spans="1:7">
      <c r="A130" s="266">
        <v>6533</v>
      </c>
      <c r="B130" s="267" t="s">
        <v>4218</v>
      </c>
      <c r="C130" s="268">
        <v>119</v>
      </c>
      <c r="D130" s="271">
        <v>0</v>
      </c>
      <c r="E130" s="271">
        <v>0</v>
      </c>
      <c r="F130" s="270" t="str">
        <f t="shared" si="1"/>
        <v>-</v>
      </c>
      <c r="G130" s="13"/>
    </row>
    <row r="131" spans="1:7">
      <c r="A131" s="266">
        <v>66</v>
      </c>
      <c r="B131" s="272" t="s">
        <v>2750</v>
      </c>
      <c r="C131" s="268">
        <v>120</v>
      </c>
      <c r="D131" s="269">
        <f>D132+D135</f>
        <v>418304</v>
      </c>
      <c r="E131" s="269">
        <f>E132+E135</f>
        <v>24644</v>
      </c>
      <c r="F131" s="270">
        <f t="shared" si="1"/>
        <v>5.8914091187270499</v>
      </c>
      <c r="G131" s="13"/>
    </row>
    <row r="132" spans="1:7">
      <c r="A132" s="266">
        <v>661</v>
      </c>
      <c r="B132" s="267" t="s">
        <v>2751</v>
      </c>
      <c r="C132" s="268">
        <v>121</v>
      </c>
      <c r="D132" s="269">
        <f>SUM(D133:D134)</f>
        <v>415304</v>
      </c>
      <c r="E132" s="269">
        <f>SUM(E133:E134)</f>
        <v>24644</v>
      </c>
      <c r="F132" s="270">
        <f t="shared" si="1"/>
        <v>5.9339664438579929</v>
      </c>
      <c r="G132" s="13"/>
    </row>
    <row r="133" spans="1:7">
      <c r="A133" s="266">
        <v>6614</v>
      </c>
      <c r="B133" s="267" t="s">
        <v>4219</v>
      </c>
      <c r="C133" s="268">
        <v>122</v>
      </c>
      <c r="D133" s="271">
        <v>0</v>
      </c>
      <c r="E133" s="271">
        <v>0</v>
      </c>
      <c r="F133" s="270" t="str">
        <f t="shared" si="1"/>
        <v>-</v>
      </c>
      <c r="G133" s="13"/>
    </row>
    <row r="134" spans="1:7">
      <c r="A134" s="266">
        <v>6615</v>
      </c>
      <c r="B134" s="267" t="s">
        <v>4220</v>
      </c>
      <c r="C134" s="268">
        <v>123</v>
      </c>
      <c r="D134" s="271">
        <v>415304</v>
      </c>
      <c r="E134" s="271">
        <v>24644</v>
      </c>
      <c r="F134" s="270">
        <f t="shared" si="1"/>
        <v>5.9339664438579929</v>
      </c>
      <c r="G134" s="13"/>
    </row>
    <row r="135" spans="1:7">
      <c r="A135" s="266">
        <v>663</v>
      </c>
      <c r="B135" s="272" t="s">
        <v>2752</v>
      </c>
      <c r="C135" s="268">
        <v>124</v>
      </c>
      <c r="D135" s="269">
        <f>SUM(D136:D137)</f>
        <v>3000</v>
      </c>
      <c r="E135" s="269">
        <f>SUM(E136:E137)</f>
        <v>0</v>
      </c>
      <c r="F135" s="270">
        <f t="shared" si="1"/>
        <v>0</v>
      </c>
      <c r="G135" s="13"/>
    </row>
    <row r="136" spans="1:7">
      <c r="A136" s="266">
        <v>6631</v>
      </c>
      <c r="B136" s="267" t="s">
        <v>3660</v>
      </c>
      <c r="C136" s="268">
        <v>125</v>
      </c>
      <c r="D136" s="271">
        <v>3000</v>
      </c>
      <c r="E136" s="271">
        <v>0</v>
      </c>
      <c r="F136" s="270">
        <f t="shared" si="1"/>
        <v>0</v>
      </c>
      <c r="G136" s="13"/>
    </row>
    <row r="137" spans="1:7">
      <c r="A137" s="266">
        <v>6632</v>
      </c>
      <c r="B137" s="272" t="s">
        <v>3661</v>
      </c>
      <c r="C137" s="268">
        <v>126</v>
      </c>
      <c r="D137" s="271">
        <v>0</v>
      </c>
      <c r="E137" s="271">
        <v>0</v>
      </c>
      <c r="F137" s="270" t="str">
        <f t="shared" si="1"/>
        <v>-</v>
      </c>
      <c r="G137" s="13"/>
    </row>
    <row r="138" spans="1:7">
      <c r="A138" s="266">
        <v>67</v>
      </c>
      <c r="B138" s="272" t="s">
        <v>4035</v>
      </c>
      <c r="C138" s="268">
        <v>127</v>
      </c>
      <c r="D138" s="269">
        <f>D139+D143</f>
        <v>0</v>
      </c>
      <c r="E138" s="269">
        <f>E139+E143</f>
        <v>0</v>
      </c>
      <c r="F138" s="270" t="str">
        <f t="shared" si="1"/>
        <v>-</v>
      </c>
      <c r="G138" s="13"/>
    </row>
    <row r="139" spans="1:7" ht="24">
      <c r="A139" s="266">
        <v>671</v>
      </c>
      <c r="B139" s="273" t="s">
        <v>4036</v>
      </c>
      <c r="C139" s="268">
        <v>128</v>
      </c>
      <c r="D139" s="269">
        <f>SUM(D140:D142)</f>
        <v>0</v>
      </c>
      <c r="E139" s="269">
        <f>SUM(E140:E142)</f>
        <v>0</v>
      </c>
      <c r="F139" s="270" t="str">
        <f t="shared" si="1"/>
        <v>-</v>
      </c>
      <c r="G139" s="13"/>
    </row>
    <row r="140" spans="1:7">
      <c r="A140" s="266">
        <v>6711</v>
      </c>
      <c r="B140" s="267" t="s">
        <v>419</v>
      </c>
      <c r="C140" s="268">
        <v>129</v>
      </c>
      <c r="D140" s="271">
        <v>0</v>
      </c>
      <c r="E140" s="271">
        <v>0</v>
      </c>
      <c r="F140" s="270" t="str">
        <f t="shared" si="1"/>
        <v>-</v>
      </c>
      <c r="G140" s="13"/>
    </row>
    <row r="141" spans="1:7">
      <c r="A141" s="266">
        <v>6712</v>
      </c>
      <c r="B141" s="272" t="s">
        <v>420</v>
      </c>
      <c r="C141" s="268">
        <v>130</v>
      </c>
      <c r="D141" s="271">
        <v>0</v>
      </c>
      <c r="E141" s="271">
        <v>0</v>
      </c>
      <c r="F141" s="270" t="str">
        <f t="shared" si="1"/>
        <v>-</v>
      </c>
      <c r="G141" s="13"/>
    </row>
    <row r="142" spans="1:7" ht="24">
      <c r="A142" s="266" t="s">
        <v>421</v>
      </c>
      <c r="B142" s="267" t="s">
        <v>422</v>
      </c>
      <c r="C142" s="268">
        <v>131</v>
      </c>
      <c r="D142" s="271">
        <v>0</v>
      </c>
      <c r="E142" s="271">
        <v>0</v>
      </c>
      <c r="F142" s="270" t="str">
        <f t="shared" ref="F142:F205" si="2">IF(D142&lt;&gt;0,IF(E142/D142&gt;=100,"&gt;&gt;100",E142/D142*100),"-")</f>
        <v>-</v>
      </c>
      <c r="G142" s="13"/>
    </row>
    <row r="143" spans="1:7">
      <c r="A143" s="266" t="s">
        <v>423</v>
      </c>
      <c r="B143" s="267" t="s">
        <v>424</v>
      </c>
      <c r="C143" s="268">
        <v>132</v>
      </c>
      <c r="D143" s="269">
        <f>D144</f>
        <v>0</v>
      </c>
      <c r="E143" s="269">
        <f>E144</f>
        <v>0</v>
      </c>
      <c r="F143" s="270" t="str">
        <f t="shared" si="2"/>
        <v>-</v>
      </c>
      <c r="G143" s="13"/>
    </row>
    <row r="144" spans="1:7">
      <c r="A144" s="266" t="s">
        <v>425</v>
      </c>
      <c r="B144" s="267" t="s">
        <v>1758</v>
      </c>
      <c r="C144" s="268">
        <v>133</v>
      </c>
      <c r="D144" s="271">
        <v>0</v>
      </c>
      <c r="E144" s="271">
        <v>0</v>
      </c>
      <c r="F144" s="270" t="str">
        <f t="shared" si="2"/>
        <v>-</v>
      </c>
      <c r="G144" s="13"/>
    </row>
    <row r="145" spans="1:7">
      <c r="A145" s="266">
        <v>68</v>
      </c>
      <c r="B145" s="267" t="s">
        <v>1759</v>
      </c>
      <c r="C145" s="268">
        <v>134</v>
      </c>
      <c r="D145" s="269">
        <f>D146+D156</f>
        <v>1415621</v>
      </c>
      <c r="E145" s="269">
        <f>E146+E156</f>
        <v>1037316</v>
      </c>
      <c r="F145" s="270">
        <f t="shared" si="2"/>
        <v>73.276392480755788</v>
      </c>
      <c r="G145" s="13"/>
    </row>
    <row r="146" spans="1:7">
      <c r="A146" s="266">
        <v>681</v>
      </c>
      <c r="B146" s="267" t="s">
        <v>1760</v>
      </c>
      <c r="C146" s="268">
        <v>135</v>
      </c>
      <c r="D146" s="269">
        <f>SUM(D147:D155)</f>
        <v>28611</v>
      </c>
      <c r="E146" s="269">
        <f>SUM(E147:E155)</f>
        <v>4750</v>
      </c>
      <c r="F146" s="270">
        <f t="shared" si="2"/>
        <v>16.602006221383384</v>
      </c>
      <c r="G146" s="13"/>
    </row>
    <row r="147" spans="1:7">
      <c r="A147" s="266">
        <v>6811</v>
      </c>
      <c r="B147" s="267" t="s">
        <v>4221</v>
      </c>
      <c r="C147" s="268">
        <v>136</v>
      </c>
      <c r="D147" s="271">
        <v>0</v>
      </c>
      <c r="E147" s="271">
        <v>0</v>
      </c>
      <c r="F147" s="270" t="str">
        <f t="shared" si="2"/>
        <v>-</v>
      </c>
      <c r="G147" s="13"/>
    </row>
    <row r="148" spans="1:7">
      <c r="A148" s="266">
        <v>6812</v>
      </c>
      <c r="B148" s="267" t="s">
        <v>3658</v>
      </c>
      <c r="C148" s="268">
        <v>137</v>
      </c>
      <c r="D148" s="271">
        <v>0</v>
      </c>
      <c r="E148" s="271">
        <v>0</v>
      </c>
      <c r="F148" s="270" t="str">
        <f t="shared" si="2"/>
        <v>-</v>
      </c>
      <c r="G148" s="13"/>
    </row>
    <row r="149" spans="1:7">
      <c r="A149" s="266">
        <v>6813</v>
      </c>
      <c r="B149" s="267" t="s">
        <v>4222</v>
      </c>
      <c r="C149" s="268">
        <v>138</v>
      </c>
      <c r="D149" s="271">
        <v>0</v>
      </c>
      <c r="E149" s="271">
        <v>0</v>
      </c>
      <c r="F149" s="270" t="str">
        <f t="shared" si="2"/>
        <v>-</v>
      </c>
      <c r="G149" s="13"/>
    </row>
    <row r="150" spans="1:7">
      <c r="A150" s="266">
        <v>6814</v>
      </c>
      <c r="B150" s="267" t="s">
        <v>4223</v>
      </c>
      <c r="C150" s="268">
        <v>139</v>
      </c>
      <c r="D150" s="271">
        <v>0</v>
      </c>
      <c r="E150" s="271">
        <v>0</v>
      </c>
      <c r="F150" s="270" t="str">
        <f t="shared" si="2"/>
        <v>-</v>
      </c>
      <c r="G150" s="13"/>
    </row>
    <row r="151" spans="1:7">
      <c r="A151" s="266">
        <v>6815</v>
      </c>
      <c r="B151" s="267" t="s">
        <v>1761</v>
      </c>
      <c r="C151" s="268">
        <v>140</v>
      </c>
      <c r="D151" s="271">
        <v>0</v>
      </c>
      <c r="E151" s="271">
        <v>1750</v>
      </c>
      <c r="F151" s="270" t="str">
        <f t="shared" si="2"/>
        <v>-</v>
      </c>
      <c r="G151" s="13"/>
    </row>
    <row r="152" spans="1:7">
      <c r="A152" s="266">
        <v>6816</v>
      </c>
      <c r="B152" s="267" t="s">
        <v>4224</v>
      </c>
      <c r="C152" s="268">
        <v>141</v>
      </c>
      <c r="D152" s="271">
        <v>0</v>
      </c>
      <c r="E152" s="271">
        <v>0</v>
      </c>
      <c r="F152" s="270" t="str">
        <f t="shared" si="2"/>
        <v>-</v>
      </c>
      <c r="G152" s="13"/>
    </row>
    <row r="153" spans="1:7">
      <c r="A153" s="266">
        <v>6817</v>
      </c>
      <c r="B153" s="267" t="s">
        <v>4225</v>
      </c>
      <c r="C153" s="268">
        <v>142</v>
      </c>
      <c r="D153" s="271">
        <v>0</v>
      </c>
      <c r="E153" s="271">
        <v>0</v>
      </c>
      <c r="F153" s="270" t="str">
        <f t="shared" si="2"/>
        <v>-</v>
      </c>
      <c r="G153" s="13"/>
    </row>
    <row r="154" spans="1:7">
      <c r="A154" s="266">
        <v>6818</v>
      </c>
      <c r="B154" s="267" t="s">
        <v>4226</v>
      </c>
      <c r="C154" s="268">
        <v>143</v>
      </c>
      <c r="D154" s="271">
        <v>0</v>
      </c>
      <c r="E154" s="271">
        <v>0</v>
      </c>
      <c r="F154" s="270" t="str">
        <f t="shared" si="2"/>
        <v>-</v>
      </c>
      <c r="G154" s="13"/>
    </row>
    <row r="155" spans="1:7">
      <c r="A155" s="266">
        <v>6819</v>
      </c>
      <c r="B155" s="267" t="s">
        <v>3659</v>
      </c>
      <c r="C155" s="268">
        <v>144</v>
      </c>
      <c r="D155" s="271">
        <v>28611</v>
      </c>
      <c r="E155" s="271">
        <v>3000</v>
      </c>
      <c r="F155" s="270">
        <f t="shared" si="2"/>
        <v>10.485477613505296</v>
      </c>
      <c r="G155" s="13"/>
    </row>
    <row r="156" spans="1:7">
      <c r="A156" s="266">
        <v>683</v>
      </c>
      <c r="B156" s="267" t="s">
        <v>1762</v>
      </c>
      <c r="C156" s="268">
        <v>145</v>
      </c>
      <c r="D156" s="269">
        <f>D157</f>
        <v>1387010</v>
      </c>
      <c r="E156" s="269">
        <f>E157</f>
        <v>1032566</v>
      </c>
      <c r="F156" s="270">
        <f t="shared" si="2"/>
        <v>74.44546182075112</v>
      </c>
      <c r="G156" s="13"/>
    </row>
    <row r="157" spans="1:7">
      <c r="A157" s="266">
        <v>6831</v>
      </c>
      <c r="B157" s="267" t="s">
        <v>4227</v>
      </c>
      <c r="C157" s="268">
        <v>146</v>
      </c>
      <c r="D157" s="271">
        <v>1387010</v>
      </c>
      <c r="E157" s="271">
        <v>1032566</v>
      </c>
      <c r="F157" s="270">
        <f t="shared" si="2"/>
        <v>74.44546182075112</v>
      </c>
      <c r="G157" s="13"/>
    </row>
    <row r="158" spans="1:7">
      <c r="A158" s="266">
        <v>3</v>
      </c>
      <c r="B158" s="267" t="s">
        <v>1763</v>
      </c>
      <c r="C158" s="268">
        <v>147</v>
      </c>
      <c r="D158" s="269">
        <f>D159+D171+D205+D224+D232+D250+D259</f>
        <v>4907041</v>
      </c>
      <c r="E158" s="269">
        <f>E159+E171+E205+E224+E232+E250+E259</f>
        <v>5241101</v>
      </c>
      <c r="F158" s="270">
        <f t="shared" si="2"/>
        <v>106.80776867362634</v>
      </c>
      <c r="G158" s="13"/>
    </row>
    <row r="159" spans="1:7">
      <c r="A159" s="266">
        <v>31</v>
      </c>
      <c r="B159" s="267" t="s">
        <v>1764</v>
      </c>
      <c r="C159" s="268">
        <v>148</v>
      </c>
      <c r="D159" s="269">
        <f>D160+D165+D167</f>
        <v>1756132</v>
      </c>
      <c r="E159" s="269">
        <f>E160+E165+E167</f>
        <v>1356019</v>
      </c>
      <c r="F159" s="270">
        <f t="shared" si="2"/>
        <v>77.216234314960374</v>
      </c>
      <c r="G159" s="13"/>
    </row>
    <row r="160" spans="1:7">
      <c r="A160" s="266">
        <v>311</v>
      </c>
      <c r="B160" s="267" t="s">
        <v>2059</v>
      </c>
      <c r="C160" s="268">
        <v>149</v>
      </c>
      <c r="D160" s="269">
        <f>SUM(D161:D164)</f>
        <v>1196468</v>
      </c>
      <c r="E160" s="269">
        <f>SUM(E161:E164)</f>
        <v>907565</v>
      </c>
      <c r="F160" s="270">
        <f t="shared" si="2"/>
        <v>75.853679329493133</v>
      </c>
      <c r="G160" s="13"/>
    </row>
    <row r="161" spans="1:7">
      <c r="A161" s="266">
        <v>3111</v>
      </c>
      <c r="B161" s="267" t="s">
        <v>1753</v>
      </c>
      <c r="C161" s="268">
        <v>150</v>
      </c>
      <c r="D161" s="271">
        <v>1196468</v>
      </c>
      <c r="E161" s="271">
        <v>907565</v>
      </c>
      <c r="F161" s="270">
        <f t="shared" si="2"/>
        <v>75.853679329493133</v>
      </c>
      <c r="G161" s="13"/>
    </row>
    <row r="162" spans="1:7">
      <c r="A162" s="266">
        <v>3112</v>
      </c>
      <c r="B162" s="267" t="s">
        <v>1754</v>
      </c>
      <c r="C162" s="268">
        <v>151</v>
      </c>
      <c r="D162" s="271">
        <v>0</v>
      </c>
      <c r="E162" s="271">
        <v>0</v>
      </c>
      <c r="F162" s="270" t="str">
        <f t="shared" si="2"/>
        <v>-</v>
      </c>
      <c r="G162" s="13"/>
    </row>
    <row r="163" spans="1:7">
      <c r="A163" s="266">
        <v>3113</v>
      </c>
      <c r="B163" s="267" t="s">
        <v>1755</v>
      </c>
      <c r="C163" s="268">
        <v>152</v>
      </c>
      <c r="D163" s="271">
        <v>0</v>
      </c>
      <c r="E163" s="271">
        <v>0</v>
      </c>
      <c r="F163" s="270" t="str">
        <f t="shared" si="2"/>
        <v>-</v>
      </c>
      <c r="G163" s="13"/>
    </row>
    <row r="164" spans="1:7">
      <c r="A164" s="266">
        <v>3114</v>
      </c>
      <c r="B164" s="267" t="s">
        <v>1756</v>
      </c>
      <c r="C164" s="268">
        <v>153</v>
      </c>
      <c r="D164" s="271">
        <v>0</v>
      </c>
      <c r="E164" s="271">
        <v>0</v>
      </c>
      <c r="F164" s="270" t="str">
        <f t="shared" si="2"/>
        <v>-</v>
      </c>
      <c r="G164" s="13"/>
    </row>
    <row r="165" spans="1:7">
      <c r="A165" s="266">
        <v>312</v>
      </c>
      <c r="B165" s="267" t="s">
        <v>805</v>
      </c>
      <c r="C165" s="268">
        <v>154</v>
      </c>
      <c r="D165" s="269">
        <f>D166</f>
        <v>19650</v>
      </c>
      <c r="E165" s="269">
        <f>E166</f>
        <v>26981</v>
      </c>
      <c r="F165" s="270">
        <f t="shared" si="2"/>
        <v>137.30788804071247</v>
      </c>
      <c r="G165" s="13"/>
    </row>
    <row r="166" spans="1:7">
      <c r="A166" s="266">
        <v>3121</v>
      </c>
      <c r="B166" s="267" t="s">
        <v>1757</v>
      </c>
      <c r="C166" s="268">
        <v>155</v>
      </c>
      <c r="D166" s="271">
        <v>19650</v>
      </c>
      <c r="E166" s="271">
        <v>26981</v>
      </c>
      <c r="F166" s="270">
        <f t="shared" si="2"/>
        <v>137.30788804071247</v>
      </c>
      <c r="G166" s="13"/>
    </row>
    <row r="167" spans="1:7">
      <c r="A167" s="266">
        <v>313</v>
      </c>
      <c r="B167" s="267" t="s">
        <v>806</v>
      </c>
      <c r="C167" s="268">
        <v>156</v>
      </c>
      <c r="D167" s="269">
        <f>SUM(D168:D170)</f>
        <v>540014</v>
      </c>
      <c r="E167" s="269">
        <f>SUM(E168:E170)</f>
        <v>421473</v>
      </c>
      <c r="F167" s="270">
        <f t="shared" si="2"/>
        <v>78.048532075094343</v>
      </c>
      <c r="G167" s="13"/>
    </row>
    <row r="168" spans="1:7">
      <c r="A168" s="266">
        <v>3131</v>
      </c>
      <c r="B168" s="267" t="s">
        <v>229</v>
      </c>
      <c r="C168" s="268">
        <v>157</v>
      </c>
      <c r="D168" s="271">
        <v>298867</v>
      </c>
      <c r="E168" s="271">
        <v>226110</v>
      </c>
      <c r="F168" s="270">
        <f t="shared" si="2"/>
        <v>75.655726460264944</v>
      </c>
      <c r="G168" s="13"/>
    </row>
    <row r="169" spans="1:7">
      <c r="A169" s="266">
        <v>3132</v>
      </c>
      <c r="B169" s="267" t="s">
        <v>4228</v>
      </c>
      <c r="C169" s="268">
        <v>158</v>
      </c>
      <c r="D169" s="271">
        <v>231622</v>
      </c>
      <c r="E169" s="271">
        <v>175477</v>
      </c>
      <c r="F169" s="270">
        <f t="shared" si="2"/>
        <v>75.760074604312194</v>
      </c>
      <c r="G169" s="13"/>
    </row>
    <row r="170" spans="1:7">
      <c r="A170" s="266">
        <v>3133</v>
      </c>
      <c r="B170" s="267" t="s">
        <v>3187</v>
      </c>
      <c r="C170" s="268">
        <v>159</v>
      </c>
      <c r="D170" s="271">
        <v>9525</v>
      </c>
      <c r="E170" s="271">
        <v>19886</v>
      </c>
      <c r="F170" s="270">
        <f t="shared" si="2"/>
        <v>208.77690288713913</v>
      </c>
      <c r="G170" s="13"/>
    </row>
    <row r="171" spans="1:7">
      <c r="A171" s="266">
        <v>32</v>
      </c>
      <c r="B171" s="267" t="s">
        <v>2051</v>
      </c>
      <c r="C171" s="268">
        <v>160</v>
      </c>
      <c r="D171" s="269">
        <f>D172+D177+D185+D195+D197</f>
        <v>2405885</v>
      </c>
      <c r="E171" s="269">
        <f>E172+E177+E185+E195+E197</f>
        <v>2723467</v>
      </c>
      <c r="F171" s="270">
        <f t="shared" si="2"/>
        <v>113.20021530538658</v>
      </c>
      <c r="G171" s="13"/>
    </row>
    <row r="172" spans="1:7">
      <c r="A172" s="266">
        <v>321</v>
      </c>
      <c r="B172" s="267" t="s">
        <v>2052</v>
      </c>
      <c r="C172" s="268">
        <v>161</v>
      </c>
      <c r="D172" s="269">
        <f>SUM(D173:D176)</f>
        <v>92907</v>
      </c>
      <c r="E172" s="269">
        <f>SUM(E173:E176)</f>
        <v>98481</v>
      </c>
      <c r="F172" s="270">
        <f t="shared" si="2"/>
        <v>105.99954793503181</v>
      </c>
      <c r="G172" s="13"/>
    </row>
    <row r="173" spans="1:7">
      <c r="A173" s="266">
        <v>3211</v>
      </c>
      <c r="B173" s="267" t="s">
        <v>3009</v>
      </c>
      <c r="C173" s="268">
        <v>162</v>
      </c>
      <c r="D173" s="271">
        <v>4920</v>
      </c>
      <c r="E173" s="271">
        <v>18464</v>
      </c>
      <c r="F173" s="270">
        <f t="shared" si="2"/>
        <v>375.28455284552848</v>
      </c>
      <c r="G173" s="13"/>
    </row>
    <row r="174" spans="1:7">
      <c r="A174" s="266">
        <v>3212</v>
      </c>
      <c r="B174" s="267" t="s">
        <v>3582</v>
      </c>
      <c r="C174" s="268">
        <v>163</v>
      </c>
      <c r="D174" s="271">
        <v>68616</v>
      </c>
      <c r="E174" s="271">
        <v>52165</v>
      </c>
      <c r="F174" s="270">
        <f t="shared" si="2"/>
        <v>76.024542380785817</v>
      </c>
      <c r="G174" s="13"/>
    </row>
    <row r="175" spans="1:7">
      <c r="A175" s="266">
        <v>3213</v>
      </c>
      <c r="B175" s="267" t="s">
        <v>3583</v>
      </c>
      <c r="C175" s="268">
        <v>164</v>
      </c>
      <c r="D175" s="271">
        <v>10650</v>
      </c>
      <c r="E175" s="271">
        <v>19359</v>
      </c>
      <c r="F175" s="270">
        <f t="shared" si="2"/>
        <v>181.77464788732394</v>
      </c>
      <c r="G175" s="13"/>
    </row>
    <row r="176" spans="1:7">
      <c r="A176" s="266">
        <v>3214</v>
      </c>
      <c r="B176" s="267" t="s">
        <v>4229</v>
      </c>
      <c r="C176" s="268">
        <v>165</v>
      </c>
      <c r="D176" s="271">
        <v>8721</v>
      </c>
      <c r="E176" s="271">
        <v>8493</v>
      </c>
      <c r="F176" s="270">
        <f t="shared" si="2"/>
        <v>97.385620915032675</v>
      </c>
      <c r="G176" s="13"/>
    </row>
    <row r="177" spans="1:7">
      <c r="A177" s="266">
        <v>322</v>
      </c>
      <c r="B177" s="267" t="s">
        <v>2053</v>
      </c>
      <c r="C177" s="268">
        <v>166</v>
      </c>
      <c r="D177" s="269">
        <f>SUM(D178:D184)</f>
        <v>770757</v>
      </c>
      <c r="E177" s="269">
        <f>SUM(E178:E184)</f>
        <v>669535</v>
      </c>
      <c r="F177" s="270">
        <f t="shared" si="2"/>
        <v>86.867196794839359</v>
      </c>
      <c r="G177" s="13"/>
    </row>
    <row r="178" spans="1:7">
      <c r="A178" s="266">
        <v>3221</v>
      </c>
      <c r="B178" s="267" t="s">
        <v>3584</v>
      </c>
      <c r="C178" s="268">
        <v>167</v>
      </c>
      <c r="D178" s="271">
        <v>95038</v>
      </c>
      <c r="E178" s="271">
        <v>76890</v>
      </c>
      <c r="F178" s="270">
        <f t="shared" si="2"/>
        <v>80.90448031313791</v>
      </c>
      <c r="G178" s="13"/>
    </row>
    <row r="179" spans="1:7">
      <c r="A179" s="266">
        <v>3222</v>
      </c>
      <c r="B179" s="267" t="s">
        <v>3585</v>
      </c>
      <c r="C179" s="268">
        <v>168</v>
      </c>
      <c r="D179" s="271">
        <v>105297</v>
      </c>
      <c r="E179" s="271">
        <v>69629</v>
      </c>
      <c r="F179" s="270">
        <f t="shared" si="2"/>
        <v>66.126290397637149</v>
      </c>
      <c r="G179" s="13"/>
    </row>
    <row r="180" spans="1:7">
      <c r="A180" s="266">
        <v>3223</v>
      </c>
      <c r="B180" s="267" t="s">
        <v>3586</v>
      </c>
      <c r="C180" s="268">
        <v>169</v>
      </c>
      <c r="D180" s="271">
        <v>313579</v>
      </c>
      <c r="E180" s="271">
        <v>281830</v>
      </c>
      <c r="F180" s="270">
        <f t="shared" si="2"/>
        <v>89.875278637918996</v>
      </c>
      <c r="G180" s="13"/>
    </row>
    <row r="181" spans="1:7">
      <c r="A181" s="266">
        <v>3224</v>
      </c>
      <c r="B181" s="267" t="s">
        <v>230</v>
      </c>
      <c r="C181" s="268">
        <v>170</v>
      </c>
      <c r="D181" s="271">
        <v>244940</v>
      </c>
      <c r="E181" s="271">
        <v>218585</v>
      </c>
      <c r="F181" s="270">
        <f t="shared" si="2"/>
        <v>89.240222095206988</v>
      </c>
      <c r="G181" s="13"/>
    </row>
    <row r="182" spans="1:7">
      <c r="A182" s="266">
        <v>3225</v>
      </c>
      <c r="B182" s="267" t="s">
        <v>1043</v>
      </c>
      <c r="C182" s="268">
        <v>171</v>
      </c>
      <c r="D182" s="271">
        <v>8522</v>
      </c>
      <c r="E182" s="271">
        <v>20946</v>
      </c>
      <c r="F182" s="270">
        <f t="shared" si="2"/>
        <v>245.78737385590239</v>
      </c>
      <c r="G182" s="13"/>
    </row>
    <row r="183" spans="1:7">
      <c r="A183" s="266">
        <v>3226</v>
      </c>
      <c r="B183" s="267" t="s">
        <v>786</v>
      </c>
      <c r="C183" s="268">
        <v>172</v>
      </c>
      <c r="D183" s="271">
        <v>0</v>
      </c>
      <c r="E183" s="271">
        <v>0</v>
      </c>
      <c r="F183" s="270" t="str">
        <f t="shared" si="2"/>
        <v>-</v>
      </c>
      <c r="G183" s="13"/>
    </row>
    <row r="184" spans="1:7">
      <c r="A184" s="266">
        <v>3227</v>
      </c>
      <c r="B184" s="267" t="s">
        <v>4230</v>
      </c>
      <c r="C184" s="268">
        <v>173</v>
      </c>
      <c r="D184" s="271">
        <v>3381</v>
      </c>
      <c r="E184" s="271">
        <v>1655</v>
      </c>
      <c r="F184" s="270">
        <f t="shared" si="2"/>
        <v>48.950014788524108</v>
      </c>
      <c r="G184" s="13"/>
    </row>
    <row r="185" spans="1:7">
      <c r="A185" s="266">
        <v>323</v>
      </c>
      <c r="B185" s="267" t="s">
        <v>787</v>
      </c>
      <c r="C185" s="268">
        <v>174</v>
      </c>
      <c r="D185" s="269">
        <f>SUM(D186:D194)</f>
        <v>1301537</v>
      </c>
      <c r="E185" s="269">
        <f>SUM(E186:E194)</f>
        <v>1739423</v>
      </c>
      <c r="F185" s="270">
        <f t="shared" si="2"/>
        <v>133.64376118389259</v>
      </c>
      <c r="G185" s="13"/>
    </row>
    <row r="186" spans="1:7">
      <c r="A186" s="266">
        <v>3231</v>
      </c>
      <c r="B186" s="267" t="s">
        <v>4193</v>
      </c>
      <c r="C186" s="268">
        <v>175</v>
      </c>
      <c r="D186" s="271">
        <v>81825</v>
      </c>
      <c r="E186" s="271">
        <v>80275</v>
      </c>
      <c r="F186" s="270">
        <f t="shared" si="2"/>
        <v>98.105713412771152</v>
      </c>
      <c r="G186" s="13"/>
    </row>
    <row r="187" spans="1:7">
      <c r="A187" s="266">
        <v>3232</v>
      </c>
      <c r="B187" s="267" t="s">
        <v>4194</v>
      </c>
      <c r="C187" s="268">
        <v>176</v>
      </c>
      <c r="D187" s="271">
        <v>345157</v>
      </c>
      <c r="E187" s="271">
        <v>548780</v>
      </c>
      <c r="F187" s="270">
        <f t="shared" si="2"/>
        <v>158.99431273304612</v>
      </c>
      <c r="G187" s="13"/>
    </row>
    <row r="188" spans="1:7">
      <c r="A188" s="266">
        <v>3233</v>
      </c>
      <c r="B188" s="267" t="s">
        <v>4195</v>
      </c>
      <c r="C188" s="268">
        <v>177</v>
      </c>
      <c r="D188" s="271">
        <v>17732</v>
      </c>
      <c r="E188" s="271">
        <v>37695</v>
      </c>
      <c r="F188" s="270">
        <f t="shared" si="2"/>
        <v>212.58177306564403</v>
      </c>
      <c r="G188" s="13"/>
    </row>
    <row r="189" spans="1:7">
      <c r="A189" s="266">
        <v>3234</v>
      </c>
      <c r="B189" s="267" t="s">
        <v>4196</v>
      </c>
      <c r="C189" s="268">
        <v>178</v>
      </c>
      <c r="D189" s="271">
        <v>584429</v>
      </c>
      <c r="E189" s="271">
        <v>793323</v>
      </c>
      <c r="F189" s="270">
        <f t="shared" si="2"/>
        <v>135.74326393796338</v>
      </c>
      <c r="G189" s="13"/>
    </row>
    <row r="190" spans="1:7">
      <c r="A190" s="266">
        <v>3235</v>
      </c>
      <c r="B190" s="267" t="s">
        <v>4197</v>
      </c>
      <c r="C190" s="268">
        <v>179</v>
      </c>
      <c r="D190" s="271">
        <v>0</v>
      </c>
      <c r="E190" s="271">
        <v>26300</v>
      </c>
      <c r="F190" s="270" t="str">
        <f t="shared" si="2"/>
        <v>-</v>
      </c>
      <c r="G190" s="13"/>
    </row>
    <row r="191" spans="1:7">
      <c r="A191" s="266">
        <v>3236</v>
      </c>
      <c r="B191" s="267" t="s">
        <v>4198</v>
      </c>
      <c r="C191" s="268">
        <v>180</v>
      </c>
      <c r="D191" s="271">
        <v>8584</v>
      </c>
      <c r="E191" s="271">
        <v>12319</v>
      </c>
      <c r="F191" s="270">
        <f t="shared" si="2"/>
        <v>143.5111835973905</v>
      </c>
      <c r="G191" s="13"/>
    </row>
    <row r="192" spans="1:7">
      <c r="A192" s="266">
        <v>3237</v>
      </c>
      <c r="B192" s="267" t="s">
        <v>4199</v>
      </c>
      <c r="C192" s="268">
        <v>181</v>
      </c>
      <c r="D192" s="271">
        <v>200881</v>
      </c>
      <c r="E192" s="271">
        <v>163874</v>
      </c>
      <c r="F192" s="270">
        <f t="shared" si="2"/>
        <v>81.577650449768768</v>
      </c>
      <c r="G192" s="13"/>
    </row>
    <row r="193" spans="1:7">
      <c r="A193" s="266">
        <v>3238</v>
      </c>
      <c r="B193" s="267" t="s">
        <v>3131</v>
      </c>
      <c r="C193" s="268">
        <v>182</v>
      </c>
      <c r="D193" s="271">
        <v>42370</v>
      </c>
      <c r="E193" s="271">
        <v>25956</v>
      </c>
      <c r="F193" s="270">
        <f t="shared" si="2"/>
        <v>61.260325702147746</v>
      </c>
      <c r="G193" s="13"/>
    </row>
    <row r="194" spans="1:7">
      <c r="A194" s="266">
        <v>3239</v>
      </c>
      <c r="B194" s="267" t="s">
        <v>3132</v>
      </c>
      <c r="C194" s="268">
        <v>183</v>
      </c>
      <c r="D194" s="271">
        <v>20559</v>
      </c>
      <c r="E194" s="271">
        <v>50901</v>
      </c>
      <c r="F194" s="270">
        <f t="shared" si="2"/>
        <v>247.58499927039256</v>
      </c>
      <c r="G194" s="13"/>
    </row>
    <row r="195" spans="1:7">
      <c r="A195" s="266">
        <v>324</v>
      </c>
      <c r="B195" s="267" t="s">
        <v>788</v>
      </c>
      <c r="C195" s="268">
        <v>184</v>
      </c>
      <c r="D195" s="269">
        <f>D196</f>
        <v>18071</v>
      </c>
      <c r="E195" s="269">
        <f>E196</f>
        <v>2252</v>
      </c>
      <c r="F195" s="270">
        <f t="shared" si="2"/>
        <v>12.461955619500857</v>
      </c>
      <c r="G195" s="13"/>
    </row>
    <row r="196" spans="1:7">
      <c r="A196" s="266">
        <v>3241</v>
      </c>
      <c r="B196" s="267" t="s">
        <v>4231</v>
      </c>
      <c r="C196" s="268">
        <v>185</v>
      </c>
      <c r="D196" s="271">
        <v>18071</v>
      </c>
      <c r="E196" s="271">
        <v>2252</v>
      </c>
      <c r="F196" s="270">
        <f t="shared" si="2"/>
        <v>12.461955619500857</v>
      </c>
      <c r="G196" s="13"/>
    </row>
    <row r="197" spans="1:7">
      <c r="A197" s="266">
        <v>329</v>
      </c>
      <c r="B197" s="267" t="s">
        <v>789</v>
      </c>
      <c r="C197" s="268">
        <v>186</v>
      </c>
      <c r="D197" s="269">
        <f>SUM(D198:D204)</f>
        <v>222613</v>
      </c>
      <c r="E197" s="269">
        <f>SUM(E198:E204)</f>
        <v>213776</v>
      </c>
      <c r="F197" s="270">
        <f t="shared" si="2"/>
        <v>96.03033066352819</v>
      </c>
      <c r="G197" s="13"/>
    </row>
    <row r="198" spans="1:7">
      <c r="A198" s="266">
        <v>3291</v>
      </c>
      <c r="B198" s="272" t="s">
        <v>514</v>
      </c>
      <c r="C198" s="268">
        <v>187</v>
      </c>
      <c r="D198" s="271">
        <v>151521</v>
      </c>
      <c r="E198" s="271">
        <v>119931</v>
      </c>
      <c r="F198" s="270">
        <f t="shared" si="2"/>
        <v>79.151404755776426</v>
      </c>
      <c r="G198" s="13"/>
    </row>
    <row r="199" spans="1:7">
      <c r="A199" s="266">
        <v>3292</v>
      </c>
      <c r="B199" s="267" t="s">
        <v>515</v>
      </c>
      <c r="C199" s="268">
        <v>188</v>
      </c>
      <c r="D199" s="271">
        <v>12523</v>
      </c>
      <c r="E199" s="271">
        <v>31019</v>
      </c>
      <c r="F199" s="270">
        <f t="shared" si="2"/>
        <v>247.69623892038649</v>
      </c>
      <c r="G199" s="13"/>
    </row>
    <row r="200" spans="1:7">
      <c r="A200" s="266">
        <v>3293</v>
      </c>
      <c r="B200" s="267" t="s">
        <v>516</v>
      </c>
      <c r="C200" s="268">
        <v>189</v>
      </c>
      <c r="D200" s="271">
        <v>31325</v>
      </c>
      <c r="E200" s="271">
        <v>40149</v>
      </c>
      <c r="F200" s="270">
        <f t="shared" si="2"/>
        <v>128.16919393455706</v>
      </c>
      <c r="G200" s="13"/>
    </row>
    <row r="201" spans="1:7">
      <c r="A201" s="266">
        <v>3294</v>
      </c>
      <c r="B201" s="267" t="s">
        <v>790</v>
      </c>
      <c r="C201" s="268">
        <v>190</v>
      </c>
      <c r="D201" s="271">
        <v>3352</v>
      </c>
      <c r="E201" s="271">
        <v>2650</v>
      </c>
      <c r="F201" s="270">
        <f t="shared" si="2"/>
        <v>79.057279236276841</v>
      </c>
      <c r="G201" s="13"/>
    </row>
    <row r="202" spans="1:7">
      <c r="A202" s="266">
        <v>3295</v>
      </c>
      <c r="B202" s="267" t="s">
        <v>4232</v>
      </c>
      <c r="C202" s="268">
        <v>191</v>
      </c>
      <c r="D202" s="271">
        <v>3941</v>
      </c>
      <c r="E202" s="271">
        <v>4137</v>
      </c>
      <c r="F202" s="270">
        <f t="shared" si="2"/>
        <v>104.97335701598578</v>
      </c>
      <c r="G202" s="13"/>
    </row>
    <row r="203" spans="1:7">
      <c r="A203" s="266" t="s">
        <v>791</v>
      </c>
      <c r="B203" s="267" t="s">
        <v>792</v>
      </c>
      <c r="C203" s="268">
        <v>192</v>
      </c>
      <c r="D203" s="271">
        <v>0</v>
      </c>
      <c r="E203" s="271">
        <v>0</v>
      </c>
      <c r="F203" s="270" t="str">
        <f t="shared" si="2"/>
        <v>-</v>
      </c>
      <c r="G203" s="13"/>
    </row>
    <row r="204" spans="1:7">
      <c r="A204" s="266">
        <v>3299</v>
      </c>
      <c r="B204" s="267" t="s">
        <v>517</v>
      </c>
      <c r="C204" s="268">
        <v>193</v>
      </c>
      <c r="D204" s="271">
        <v>19951</v>
      </c>
      <c r="E204" s="271">
        <v>15890</v>
      </c>
      <c r="F204" s="270">
        <f t="shared" si="2"/>
        <v>79.645130569896253</v>
      </c>
      <c r="G204" s="13"/>
    </row>
    <row r="205" spans="1:7">
      <c r="A205" s="266">
        <v>34</v>
      </c>
      <c r="B205" s="272" t="s">
        <v>793</v>
      </c>
      <c r="C205" s="268">
        <v>194</v>
      </c>
      <c r="D205" s="269">
        <f>D206+D211+D219</f>
        <v>38216</v>
      </c>
      <c r="E205" s="269">
        <f>E206+E211+E219</f>
        <v>176866</v>
      </c>
      <c r="F205" s="270">
        <f t="shared" si="2"/>
        <v>462.8061544902659</v>
      </c>
      <c r="G205" s="13"/>
    </row>
    <row r="206" spans="1:7">
      <c r="A206" s="266">
        <v>341</v>
      </c>
      <c r="B206" s="267" t="s">
        <v>794</v>
      </c>
      <c r="C206" s="268">
        <v>195</v>
      </c>
      <c r="D206" s="269">
        <f>SUM(D207:D210)</f>
        <v>0</v>
      </c>
      <c r="E206" s="269">
        <f>SUM(E207:E210)</f>
        <v>0</v>
      </c>
      <c r="F206" s="270" t="str">
        <f t="shared" ref="F206:F269" si="3">IF(D206&lt;&gt;0,IF(E206/D206&gt;=100,"&gt;&gt;100",E206/D206*100),"-")</f>
        <v>-</v>
      </c>
      <c r="G206" s="13"/>
    </row>
    <row r="207" spans="1:7">
      <c r="A207" s="266">
        <v>3411</v>
      </c>
      <c r="B207" s="267" t="s">
        <v>518</v>
      </c>
      <c r="C207" s="268">
        <v>196</v>
      </c>
      <c r="D207" s="271">
        <v>0</v>
      </c>
      <c r="E207" s="271">
        <v>0</v>
      </c>
      <c r="F207" s="270" t="str">
        <f t="shared" si="3"/>
        <v>-</v>
      </c>
      <c r="G207" s="13"/>
    </row>
    <row r="208" spans="1:7">
      <c r="A208" s="266">
        <v>3412</v>
      </c>
      <c r="B208" s="267" t="s">
        <v>519</v>
      </c>
      <c r="C208" s="268">
        <v>197</v>
      </c>
      <c r="D208" s="271">
        <v>0</v>
      </c>
      <c r="E208" s="271">
        <v>0</v>
      </c>
      <c r="F208" s="270" t="str">
        <f t="shared" si="3"/>
        <v>-</v>
      </c>
      <c r="G208" s="13"/>
    </row>
    <row r="209" spans="1:7">
      <c r="A209" s="266">
        <v>3413</v>
      </c>
      <c r="B209" s="267" t="s">
        <v>0</v>
      </c>
      <c r="C209" s="268">
        <v>198</v>
      </c>
      <c r="D209" s="271">
        <v>0</v>
      </c>
      <c r="E209" s="271">
        <v>0</v>
      </c>
      <c r="F209" s="270" t="str">
        <f t="shared" si="3"/>
        <v>-</v>
      </c>
      <c r="G209" s="13"/>
    </row>
    <row r="210" spans="1:7">
      <c r="A210" s="266">
        <v>3419</v>
      </c>
      <c r="B210" s="267" t="s">
        <v>1</v>
      </c>
      <c r="C210" s="268">
        <v>199</v>
      </c>
      <c r="D210" s="271">
        <v>0</v>
      </c>
      <c r="E210" s="271">
        <v>0</v>
      </c>
      <c r="F210" s="270" t="str">
        <f t="shared" si="3"/>
        <v>-</v>
      </c>
      <c r="G210" s="13"/>
    </row>
    <row r="211" spans="1:7">
      <c r="A211" s="266">
        <v>342</v>
      </c>
      <c r="B211" s="267" t="s">
        <v>795</v>
      </c>
      <c r="C211" s="268">
        <v>200</v>
      </c>
      <c r="D211" s="269">
        <f>SUM(D212:D218)</f>
        <v>20460</v>
      </c>
      <c r="E211" s="269">
        <f>SUM(E212:E218)</f>
        <v>15278</v>
      </c>
      <c r="F211" s="270">
        <f t="shared" si="3"/>
        <v>74.672531769305962</v>
      </c>
      <c r="G211" s="13"/>
    </row>
    <row r="212" spans="1:7" ht="24">
      <c r="A212" s="266">
        <v>3421</v>
      </c>
      <c r="B212" s="267" t="s">
        <v>2934</v>
      </c>
      <c r="C212" s="268">
        <v>201</v>
      </c>
      <c r="D212" s="271">
        <v>0</v>
      </c>
      <c r="E212" s="271">
        <v>0</v>
      </c>
      <c r="F212" s="270" t="str">
        <f t="shared" si="3"/>
        <v>-</v>
      </c>
      <c r="G212" s="13"/>
    </row>
    <row r="213" spans="1:7" ht="24">
      <c r="A213" s="266">
        <v>3422</v>
      </c>
      <c r="B213" s="273" t="s">
        <v>1776</v>
      </c>
      <c r="C213" s="268">
        <v>202</v>
      </c>
      <c r="D213" s="271">
        <v>0</v>
      </c>
      <c r="E213" s="271">
        <v>0</v>
      </c>
      <c r="F213" s="270" t="str">
        <f t="shared" si="3"/>
        <v>-</v>
      </c>
      <c r="G213" s="13"/>
    </row>
    <row r="214" spans="1:7" ht="24">
      <c r="A214" s="266">
        <v>3423</v>
      </c>
      <c r="B214" s="273" t="s">
        <v>1777</v>
      </c>
      <c r="C214" s="268">
        <v>203</v>
      </c>
      <c r="D214" s="271">
        <v>20460</v>
      </c>
      <c r="E214" s="271">
        <v>15278</v>
      </c>
      <c r="F214" s="270">
        <f t="shared" si="3"/>
        <v>74.672531769305962</v>
      </c>
      <c r="G214" s="13"/>
    </row>
    <row r="215" spans="1:7">
      <c r="A215" s="266">
        <v>3425</v>
      </c>
      <c r="B215" s="267" t="s">
        <v>1778</v>
      </c>
      <c r="C215" s="268">
        <v>204</v>
      </c>
      <c r="D215" s="271">
        <v>0</v>
      </c>
      <c r="E215" s="271">
        <v>0</v>
      </c>
      <c r="F215" s="270" t="str">
        <f t="shared" si="3"/>
        <v>-</v>
      </c>
      <c r="G215" s="13"/>
    </row>
    <row r="216" spans="1:7">
      <c r="A216" s="266">
        <v>3426</v>
      </c>
      <c r="B216" s="267" t="s">
        <v>1779</v>
      </c>
      <c r="C216" s="268">
        <v>205</v>
      </c>
      <c r="D216" s="271">
        <v>0</v>
      </c>
      <c r="E216" s="271">
        <v>0</v>
      </c>
      <c r="F216" s="270" t="str">
        <f t="shared" si="3"/>
        <v>-</v>
      </c>
      <c r="G216" s="13"/>
    </row>
    <row r="217" spans="1:7">
      <c r="A217" s="266">
        <v>3427</v>
      </c>
      <c r="B217" s="267" t="s">
        <v>1780</v>
      </c>
      <c r="C217" s="268">
        <v>206</v>
      </c>
      <c r="D217" s="271">
        <v>0</v>
      </c>
      <c r="E217" s="271">
        <v>0</v>
      </c>
      <c r="F217" s="270" t="str">
        <f t="shared" si="3"/>
        <v>-</v>
      </c>
      <c r="G217" s="13"/>
    </row>
    <row r="218" spans="1:7">
      <c r="A218" s="266">
        <v>3428</v>
      </c>
      <c r="B218" s="267" t="s">
        <v>2318</v>
      </c>
      <c r="C218" s="268">
        <v>207</v>
      </c>
      <c r="D218" s="271">
        <v>0</v>
      </c>
      <c r="E218" s="271">
        <v>0</v>
      </c>
      <c r="F218" s="270" t="str">
        <f t="shared" si="3"/>
        <v>-</v>
      </c>
      <c r="G218" s="13"/>
    </row>
    <row r="219" spans="1:7">
      <c r="A219" s="266">
        <v>343</v>
      </c>
      <c r="B219" s="267" t="s">
        <v>796</v>
      </c>
      <c r="C219" s="268">
        <v>208</v>
      </c>
      <c r="D219" s="269">
        <f>SUM(D220:D223)</f>
        <v>17756</v>
      </c>
      <c r="E219" s="269">
        <f>SUM(E220:E223)</f>
        <v>161588</v>
      </c>
      <c r="F219" s="270">
        <f t="shared" si="3"/>
        <v>910.04730795224145</v>
      </c>
      <c r="G219" s="13"/>
    </row>
    <row r="220" spans="1:7">
      <c r="A220" s="266">
        <v>3431</v>
      </c>
      <c r="B220" s="272" t="s">
        <v>3280</v>
      </c>
      <c r="C220" s="268">
        <v>209</v>
      </c>
      <c r="D220" s="271">
        <v>17231</v>
      </c>
      <c r="E220" s="271">
        <v>13465</v>
      </c>
      <c r="F220" s="270">
        <f t="shared" si="3"/>
        <v>78.14404271371366</v>
      </c>
      <c r="G220" s="13"/>
    </row>
    <row r="221" spans="1:7">
      <c r="A221" s="266">
        <v>3432</v>
      </c>
      <c r="B221" s="267" t="s">
        <v>1781</v>
      </c>
      <c r="C221" s="268">
        <v>210</v>
      </c>
      <c r="D221" s="271">
        <v>0</v>
      </c>
      <c r="E221" s="271">
        <v>0</v>
      </c>
      <c r="F221" s="270" t="str">
        <f t="shared" si="3"/>
        <v>-</v>
      </c>
      <c r="G221" s="13"/>
    </row>
    <row r="222" spans="1:7">
      <c r="A222" s="266">
        <v>3433</v>
      </c>
      <c r="B222" s="267" t="s">
        <v>53</v>
      </c>
      <c r="C222" s="268">
        <v>211</v>
      </c>
      <c r="D222" s="271">
        <v>525</v>
      </c>
      <c r="E222" s="271">
        <v>148123</v>
      </c>
      <c r="F222" s="270" t="str">
        <f t="shared" si="3"/>
        <v>&gt;&gt;100</v>
      </c>
      <c r="G222" s="13"/>
    </row>
    <row r="223" spans="1:7">
      <c r="A223" s="266">
        <v>3434</v>
      </c>
      <c r="B223" s="267" t="s">
        <v>54</v>
      </c>
      <c r="C223" s="268">
        <v>212</v>
      </c>
      <c r="D223" s="271">
        <v>0</v>
      </c>
      <c r="E223" s="271">
        <v>0</v>
      </c>
      <c r="F223" s="270" t="str">
        <f t="shared" si="3"/>
        <v>-</v>
      </c>
      <c r="G223" s="13"/>
    </row>
    <row r="224" spans="1:7">
      <c r="A224" s="266">
        <v>35</v>
      </c>
      <c r="B224" s="267" t="s">
        <v>797</v>
      </c>
      <c r="C224" s="268">
        <v>213</v>
      </c>
      <c r="D224" s="269">
        <f>D225+D228</f>
        <v>34969</v>
      </c>
      <c r="E224" s="269">
        <f>E225+E228</f>
        <v>57021</v>
      </c>
      <c r="F224" s="270">
        <f t="shared" si="3"/>
        <v>163.06156881809605</v>
      </c>
      <c r="G224" s="13"/>
    </row>
    <row r="225" spans="1:7">
      <c r="A225" s="266">
        <v>351</v>
      </c>
      <c r="B225" s="267" t="s">
        <v>798</v>
      </c>
      <c r="C225" s="268">
        <v>214</v>
      </c>
      <c r="D225" s="269">
        <f>SUM(D226:D227)</f>
        <v>0</v>
      </c>
      <c r="E225" s="269">
        <f>SUM(E226:E227)</f>
        <v>0</v>
      </c>
      <c r="F225" s="270" t="str">
        <f t="shared" si="3"/>
        <v>-</v>
      </c>
      <c r="G225" s="13"/>
    </row>
    <row r="226" spans="1:7">
      <c r="A226" s="266">
        <v>3511</v>
      </c>
      <c r="B226" s="267" t="s">
        <v>857</v>
      </c>
      <c r="C226" s="268">
        <v>215</v>
      </c>
      <c r="D226" s="271">
        <v>0</v>
      </c>
      <c r="E226" s="271">
        <v>0</v>
      </c>
      <c r="F226" s="270" t="str">
        <f t="shared" si="3"/>
        <v>-</v>
      </c>
      <c r="G226" s="13"/>
    </row>
    <row r="227" spans="1:7">
      <c r="A227" s="266">
        <v>3512</v>
      </c>
      <c r="B227" s="267" t="s">
        <v>3322</v>
      </c>
      <c r="C227" s="268">
        <v>216</v>
      </c>
      <c r="D227" s="271">
        <v>0</v>
      </c>
      <c r="E227" s="271">
        <v>0</v>
      </c>
      <c r="F227" s="270" t="str">
        <f t="shared" si="3"/>
        <v>-</v>
      </c>
      <c r="G227" s="13"/>
    </row>
    <row r="228" spans="1:7" ht="24">
      <c r="A228" s="266">
        <v>352</v>
      </c>
      <c r="B228" s="267" t="s">
        <v>799</v>
      </c>
      <c r="C228" s="268">
        <v>217</v>
      </c>
      <c r="D228" s="269">
        <f>SUM(D229:D231)</f>
        <v>34969</v>
      </c>
      <c r="E228" s="269">
        <f>SUM(E229:E231)</f>
        <v>57021</v>
      </c>
      <c r="F228" s="270">
        <f t="shared" si="3"/>
        <v>163.06156881809605</v>
      </c>
      <c r="G228" s="13"/>
    </row>
    <row r="229" spans="1:7">
      <c r="A229" s="266">
        <v>3521</v>
      </c>
      <c r="B229" s="267" t="s">
        <v>858</v>
      </c>
      <c r="C229" s="268">
        <v>218</v>
      </c>
      <c r="D229" s="271">
        <v>0</v>
      </c>
      <c r="E229" s="271">
        <v>0</v>
      </c>
      <c r="F229" s="270" t="str">
        <f t="shared" si="3"/>
        <v>-</v>
      </c>
      <c r="G229" s="13"/>
    </row>
    <row r="230" spans="1:7">
      <c r="A230" s="266">
        <v>3522</v>
      </c>
      <c r="B230" s="267" t="s">
        <v>3323</v>
      </c>
      <c r="C230" s="268">
        <v>219</v>
      </c>
      <c r="D230" s="271">
        <v>0</v>
      </c>
      <c r="E230" s="271">
        <v>0</v>
      </c>
      <c r="F230" s="270" t="str">
        <f t="shared" si="3"/>
        <v>-</v>
      </c>
      <c r="G230" s="13"/>
    </row>
    <row r="231" spans="1:7">
      <c r="A231" s="266">
        <v>3523</v>
      </c>
      <c r="B231" s="267" t="s">
        <v>859</v>
      </c>
      <c r="C231" s="268">
        <v>220</v>
      </c>
      <c r="D231" s="271">
        <v>34969</v>
      </c>
      <c r="E231" s="271">
        <v>57021</v>
      </c>
      <c r="F231" s="270">
        <f t="shared" si="3"/>
        <v>163.06156881809605</v>
      </c>
      <c r="G231" s="13"/>
    </row>
    <row r="232" spans="1:7">
      <c r="A232" s="266">
        <v>36</v>
      </c>
      <c r="B232" s="272" t="s">
        <v>800</v>
      </c>
      <c r="C232" s="268">
        <v>221</v>
      </c>
      <c r="D232" s="269">
        <f>D233+D236+D239+D242+D245+D247</f>
        <v>1200</v>
      </c>
      <c r="E232" s="269">
        <f>E233+E236+E239+E242+E245+E247</f>
        <v>0</v>
      </c>
      <c r="F232" s="270">
        <f t="shared" si="3"/>
        <v>0</v>
      </c>
      <c r="G232" s="13"/>
    </row>
    <row r="233" spans="1:7">
      <c r="A233" s="266">
        <v>361</v>
      </c>
      <c r="B233" s="267" t="s">
        <v>801</v>
      </c>
      <c r="C233" s="268">
        <v>222</v>
      </c>
      <c r="D233" s="269">
        <f>SUM(D234:D235)</f>
        <v>0</v>
      </c>
      <c r="E233" s="269">
        <f>SUM(E234:E235)</f>
        <v>0</v>
      </c>
      <c r="F233" s="270" t="str">
        <f t="shared" si="3"/>
        <v>-</v>
      </c>
      <c r="G233" s="13"/>
    </row>
    <row r="234" spans="1:7">
      <c r="A234" s="266">
        <v>3611</v>
      </c>
      <c r="B234" s="267" t="s">
        <v>3324</v>
      </c>
      <c r="C234" s="268">
        <v>223</v>
      </c>
      <c r="D234" s="271">
        <v>0</v>
      </c>
      <c r="E234" s="271">
        <v>0</v>
      </c>
      <c r="F234" s="270" t="str">
        <f t="shared" si="3"/>
        <v>-</v>
      </c>
      <c r="G234" s="13"/>
    </row>
    <row r="235" spans="1:7">
      <c r="A235" s="266">
        <v>3612</v>
      </c>
      <c r="B235" s="267" t="s">
        <v>3325</v>
      </c>
      <c r="C235" s="268">
        <v>224</v>
      </c>
      <c r="D235" s="271">
        <v>0</v>
      </c>
      <c r="E235" s="271">
        <v>0</v>
      </c>
      <c r="F235" s="270" t="str">
        <f t="shared" si="3"/>
        <v>-</v>
      </c>
      <c r="G235" s="13"/>
    </row>
    <row r="236" spans="1:7">
      <c r="A236" s="266">
        <v>362</v>
      </c>
      <c r="B236" s="267" t="s">
        <v>802</v>
      </c>
      <c r="C236" s="268">
        <v>225</v>
      </c>
      <c r="D236" s="269">
        <f>SUM(D237:D238)</f>
        <v>0</v>
      </c>
      <c r="E236" s="269">
        <f>SUM(E237:E238)</f>
        <v>0</v>
      </c>
      <c r="F236" s="270" t="str">
        <f t="shared" si="3"/>
        <v>-</v>
      </c>
      <c r="G236" s="13"/>
    </row>
    <row r="237" spans="1:7">
      <c r="A237" s="266">
        <v>3621</v>
      </c>
      <c r="B237" s="267" t="s">
        <v>860</v>
      </c>
      <c r="C237" s="268">
        <v>226</v>
      </c>
      <c r="D237" s="271">
        <v>0</v>
      </c>
      <c r="E237" s="271">
        <v>0</v>
      </c>
      <c r="F237" s="270" t="str">
        <f t="shared" si="3"/>
        <v>-</v>
      </c>
      <c r="G237" s="13"/>
    </row>
    <row r="238" spans="1:7">
      <c r="A238" s="266">
        <v>3622</v>
      </c>
      <c r="B238" s="267" t="s">
        <v>1832</v>
      </c>
      <c r="C238" s="268">
        <v>227</v>
      </c>
      <c r="D238" s="271">
        <v>0</v>
      </c>
      <c r="E238" s="271">
        <v>0</v>
      </c>
      <c r="F238" s="270" t="str">
        <f t="shared" si="3"/>
        <v>-</v>
      </c>
      <c r="G238" s="13"/>
    </row>
    <row r="239" spans="1:7">
      <c r="A239" s="266">
        <v>363</v>
      </c>
      <c r="B239" s="267" t="s">
        <v>803</v>
      </c>
      <c r="C239" s="268">
        <v>228</v>
      </c>
      <c r="D239" s="269">
        <f>SUM(D240:D241)</f>
        <v>1200</v>
      </c>
      <c r="E239" s="269">
        <f>SUM(E240:E241)</f>
        <v>0</v>
      </c>
      <c r="F239" s="270">
        <f t="shared" si="3"/>
        <v>0</v>
      </c>
      <c r="G239" s="13"/>
    </row>
    <row r="240" spans="1:7">
      <c r="A240" s="266">
        <v>3631</v>
      </c>
      <c r="B240" s="267" t="s">
        <v>1796</v>
      </c>
      <c r="C240" s="268">
        <v>229</v>
      </c>
      <c r="D240" s="271">
        <v>1200</v>
      </c>
      <c r="E240" s="271">
        <v>0</v>
      </c>
      <c r="F240" s="270">
        <f t="shared" si="3"/>
        <v>0</v>
      </c>
      <c r="G240" s="13"/>
    </row>
    <row r="241" spans="1:7">
      <c r="A241" s="266">
        <v>3632</v>
      </c>
      <c r="B241" s="267" t="s">
        <v>2650</v>
      </c>
      <c r="C241" s="268">
        <v>230</v>
      </c>
      <c r="D241" s="271">
        <v>0</v>
      </c>
      <c r="E241" s="271">
        <v>0</v>
      </c>
      <c r="F241" s="270" t="str">
        <f t="shared" si="3"/>
        <v>-</v>
      </c>
      <c r="G241" s="13"/>
    </row>
    <row r="242" spans="1:7">
      <c r="A242" s="266" t="s">
        <v>804</v>
      </c>
      <c r="B242" s="267" t="s">
        <v>1787</v>
      </c>
      <c r="C242" s="268">
        <v>231</v>
      </c>
      <c r="D242" s="269">
        <f>SUM(D243:D244)</f>
        <v>0</v>
      </c>
      <c r="E242" s="269">
        <f>SUM(E243:E244)</f>
        <v>0</v>
      </c>
      <c r="F242" s="270" t="str">
        <f t="shared" si="3"/>
        <v>-</v>
      </c>
      <c r="G242" s="13"/>
    </row>
    <row r="243" spans="1:7">
      <c r="A243" s="266" t="s">
        <v>1788</v>
      </c>
      <c r="B243" s="267" t="s">
        <v>1789</v>
      </c>
      <c r="C243" s="268">
        <v>232</v>
      </c>
      <c r="D243" s="271">
        <v>0</v>
      </c>
      <c r="E243" s="271">
        <v>0</v>
      </c>
      <c r="F243" s="270" t="str">
        <f t="shared" si="3"/>
        <v>-</v>
      </c>
      <c r="G243" s="13"/>
    </row>
    <row r="244" spans="1:7">
      <c r="A244" s="266" t="s">
        <v>1790</v>
      </c>
      <c r="B244" s="267" t="s">
        <v>1791</v>
      </c>
      <c r="C244" s="268">
        <v>233</v>
      </c>
      <c r="D244" s="271">
        <v>0</v>
      </c>
      <c r="E244" s="271">
        <v>0</v>
      </c>
      <c r="F244" s="270" t="str">
        <f t="shared" si="3"/>
        <v>-</v>
      </c>
      <c r="G244" s="13"/>
    </row>
    <row r="245" spans="1:7" ht="24">
      <c r="A245" s="266" t="s">
        <v>1792</v>
      </c>
      <c r="B245" s="267" t="s">
        <v>1793</v>
      </c>
      <c r="C245" s="268">
        <v>234</v>
      </c>
      <c r="D245" s="269">
        <f>D246</f>
        <v>0</v>
      </c>
      <c r="E245" s="269">
        <f>E246</f>
        <v>0</v>
      </c>
      <c r="F245" s="270" t="str">
        <f t="shared" si="3"/>
        <v>-</v>
      </c>
      <c r="G245" s="13"/>
    </row>
    <row r="246" spans="1:7" ht="24">
      <c r="A246" s="266" t="s">
        <v>1794</v>
      </c>
      <c r="B246" s="267" t="s">
        <v>901</v>
      </c>
      <c r="C246" s="268">
        <v>235</v>
      </c>
      <c r="D246" s="271">
        <v>0</v>
      </c>
      <c r="E246" s="271">
        <v>0</v>
      </c>
      <c r="F246" s="270" t="str">
        <f t="shared" si="3"/>
        <v>-</v>
      </c>
      <c r="G246" s="13"/>
    </row>
    <row r="247" spans="1:7">
      <c r="A247" s="266" t="s">
        <v>902</v>
      </c>
      <c r="B247" s="267" t="s">
        <v>3243</v>
      </c>
      <c r="C247" s="268">
        <v>236</v>
      </c>
      <c r="D247" s="269">
        <f>SUM(D248:D249)</f>
        <v>0</v>
      </c>
      <c r="E247" s="269">
        <f>SUM(E248:E249)</f>
        <v>0</v>
      </c>
      <c r="F247" s="270" t="str">
        <f t="shared" si="3"/>
        <v>-</v>
      </c>
      <c r="G247" s="13"/>
    </row>
    <row r="248" spans="1:7">
      <c r="A248" s="266" t="s">
        <v>3244</v>
      </c>
      <c r="B248" s="267" t="s">
        <v>3245</v>
      </c>
      <c r="C248" s="268">
        <v>237</v>
      </c>
      <c r="D248" s="271">
        <v>0</v>
      </c>
      <c r="E248" s="271">
        <v>0</v>
      </c>
      <c r="F248" s="270" t="str">
        <f t="shared" si="3"/>
        <v>-</v>
      </c>
      <c r="G248" s="13"/>
    </row>
    <row r="249" spans="1:7">
      <c r="A249" s="266" t="s">
        <v>3246</v>
      </c>
      <c r="B249" s="267" t="s">
        <v>3247</v>
      </c>
      <c r="C249" s="268">
        <v>238</v>
      </c>
      <c r="D249" s="271">
        <v>0</v>
      </c>
      <c r="E249" s="271">
        <v>0</v>
      </c>
      <c r="F249" s="270" t="str">
        <f t="shared" si="3"/>
        <v>-</v>
      </c>
      <c r="G249" s="13"/>
    </row>
    <row r="250" spans="1:7" ht="24">
      <c r="A250" s="266">
        <v>37</v>
      </c>
      <c r="B250" s="273" t="s">
        <v>3248</v>
      </c>
      <c r="C250" s="268">
        <v>239</v>
      </c>
      <c r="D250" s="269">
        <f>D251+D256</f>
        <v>408850</v>
      </c>
      <c r="E250" s="269">
        <f>E251+E256</f>
        <v>457513</v>
      </c>
      <c r="F250" s="270">
        <f t="shared" si="3"/>
        <v>111.90240919652685</v>
      </c>
      <c r="G250" s="13"/>
    </row>
    <row r="251" spans="1:7">
      <c r="A251" s="266">
        <v>371</v>
      </c>
      <c r="B251" s="267" t="s">
        <v>3249</v>
      </c>
      <c r="C251" s="268">
        <v>240</v>
      </c>
      <c r="D251" s="269">
        <f>SUM(D252:D255)</f>
        <v>0</v>
      </c>
      <c r="E251" s="269">
        <f>SUM(E252:E255)</f>
        <v>0</v>
      </c>
      <c r="F251" s="270" t="str">
        <f t="shared" si="3"/>
        <v>-</v>
      </c>
      <c r="G251" s="13"/>
    </row>
    <row r="252" spans="1:7" ht="24">
      <c r="A252" s="266">
        <v>3711</v>
      </c>
      <c r="B252" s="267" t="s">
        <v>1424</v>
      </c>
      <c r="C252" s="268">
        <v>241</v>
      </c>
      <c r="D252" s="271">
        <v>0</v>
      </c>
      <c r="E252" s="271">
        <v>0</v>
      </c>
      <c r="F252" s="270" t="str">
        <f t="shared" si="3"/>
        <v>-</v>
      </c>
      <c r="G252" s="13"/>
    </row>
    <row r="253" spans="1:7" ht="24">
      <c r="A253" s="266">
        <v>3712</v>
      </c>
      <c r="B253" s="267" t="s">
        <v>1425</v>
      </c>
      <c r="C253" s="268">
        <v>242</v>
      </c>
      <c r="D253" s="271">
        <v>0</v>
      </c>
      <c r="E253" s="271">
        <v>0</v>
      </c>
      <c r="F253" s="270" t="str">
        <f t="shared" si="3"/>
        <v>-</v>
      </c>
      <c r="G253" s="13"/>
    </row>
    <row r="254" spans="1:7">
      <c r="A254" s="266" t="s">
        <v>1426</v>
      </c>
      <c r="B254" s="267" t="s">
        <v>1427</v>
      </c>
      <c r="C254" s="268">
        <v>243</v>
      </c>
      <c r="D254" s="271">
        <v>0</v>
      </c>
      <c r="E254" s="271">
        <v>0</v>
      </c>
      <c r="F254" s="270" t="str">
        <f t="shared" si="3"/>
        <v>-</v>
      </c>
      <c r="G254" s="13"/>
    </row>
    <row r="255" spans="1:7">
      <c r="A255" s="266" t="s">
        <v>1428</v>
      </c>
      <c r="B255" s="267" t="s">
        <v>1429</v>
      </c>
      <c r="C255" s="268">
        <v>244</v>
      </c>
      <c r="D255" s="271">
        <v>0</v>
      </c>
      <c r="E255" s="271">
        <v>0</v>
      </c>
      <c r="F255" s="270" t="str">
        <f t="shared" si="3"/>
        <v>-</v>
      </c>
      <c r="G255" s="13"/>
    </row>
    <row r="256" spans="1:7">
      <c r="A256" s="266">
        <v>372</v>
      </c>
      <c r="B256" s="272" t="s">
        <v>1430</v>
      </c>
      <c r="C256" s="268">
        <v>245</v>
      </c>
      <c r="D256" s="269">
        <f>SUM(D257:D258)</f>
        <v>408850</v>
      </c>
      <c r="E256" s="269">
        <f>SUM(E257:E258)</f>
        <v>457513</v>
      </c>
      <c r="F256" s="270">
        <f t="shared" si="3"/>
        <v>111.90240919652685</v>
      </c>
      <c r="G256" s="13"/>
    </row>
    <row r="257" spans="1:7">
      <c r="A257" s="266">
        <v>3721</v>
      </c>
      <c r="B257" s="267" t="s">
        <v>1585</v>
      </c>
      <c r="C257" s="268">
        <v>246</v>
      </c>
      <c r="D257" s="271">
        <v>173231</v>
      </c>
      <c r="E257" s="271">
        <v>174705</v>
      </c>
      <c r="F257" s="270">
        <f t="shared" si="3"/>
        <v>100.85088696595874</v>
      </c>
      <c r="G257" s="13"/>
    </row>
    <row r="258" spans="1:7">
      <c r="A258" s="266">
        <v>3722</v>
      </c>
      <c r="B258" s="267" t="s">
        <v>1584</v>
      </c>
      <c r="C258" s="268">
        <v>247</v>
      </c>
      <c r="D258" s="271">
        <v>235619</v>
      </c>
      <c r="E258" s="271">
        <v>282808</v>
      </c>
      <c r="F258" s="270">
        <f t="shared" si="3"/>
        <v>120.02767179217295</v>
      </c>
      <c r="G258" s="13"/>
    </row>
    <row r="259" spans="1:7">
      <c r="A259" s="266">
        <v>38</v>
      </c>
      <c r="B259" s="267" t="s">
        <v>1431</v>
      </c>
      <c r="C259" s="268">
        <v>248</v>
      </c>
      <c r="D259" s="269">
        <f>D260+D263+D266+D272+D275</f>
        <v>261789</v>
      </c>
      <c r="E259" s="269">
        <f>E260+E263+E266+E272+E275</f>
        <v>470215</v>
      </c>
      <c r="F259" s="270">
        <f t="shared" si="3"/>
        <v>179.61602664741451</v>
      </c>
      <c r="G259" s="13"/>
    </row>
    <row r="260" spans="1:7">
      <c r="A260" s="266">
        <v>381</v>
      </c>
      <c r="B260" s="267" t="s">
        <v>1432</v>
      </c>
      <c r="C260" s="268">
        <v>249</v>
      </c>
      <c r="D260" s="269">
        <f>SUM(D261:D262)</f>
        <v>252935</v>
      </c>
      <c r="E260" s="269">
        <f>SUM(E261:E262)</f>
        <v>293398</v>
      </c>
      <c r="F260" s="270">
        <f t="shared" si="3"/>
        <v>115.99739063395734</v>
      </c>
      <c r="G260" s="13"/>
    </row>
    <row r="261" spans="1:7">
      <c r="A261" s="266">
        <v>3811</v>
      </c>
      <c r="B261" s="267" t="s">
        <v>1516</v>
      </c>
      <c r="C261" s="268">
        <v>250</v>
      </c>
      <c r="D261" s="271">
        <v>252935</v>
      </c>
      <c r="E261" s="271">
        <v>293398</v>
      </c>
      <c r="F261" s="270">
        <f t="shared" si="3"/>
        <v>115.99739063395734</v>
      </c>
      <c r="G261" s="13"/>
    </row>
    <row r="262" spans="1:7">
      <c r="A262" s="266">
        <v>3812</v>
      </c>
      <c r="B262" s="267" t="s">
        <v>531</v>
      </c>
      <c r="C262" s="268">
        <v>251</v>
      </c>
      <c r="D262" s="271">
        <v>0</v>
      </c>
      <c r="E262" s="271">
        <v>0</v>
      </c>
      <c r="F262" s="270" t="str">
        <f t="shared" si="3"/>
        <v>-</v>
      </c>
      <c r="G262" s="13"/>
    </row>
    <row r="263" spans="1:7">
      <c r="A263" s="266">
        <v>382</v>
      </c>
      <c r="B263" s="267" t="s">
        <v>1433</v>
      </c>
      <c r="C263" s="268">
        <v>252</v>
      </c>
      <c r="D263" s="269">
        <f>SUM(D264:D265)</f>
        <v>0</v>
      </c>
      <c r="E263" s="269">
        <f>SUM(E264:E265)</f>
        <v>50000</v>
      </c>
      <c r="F263" s="270" t="str">
        <f t="shared" si="3"/>
        <v>-</v>
      </c>
      <c r="G263" s="13"/>
    </row>
    <row r="264" spans="1:7">
      <c r="A264" s="266">
        <v>3821</v>
      </c>
      <c r="B264" s="267" t="s">
        <v>532</v>
      </c>
      <c r="C264" s="268">
        <v>253</v>
      </c>
      <c r="D264" s="271">
        <v>0</v>
      </c>
      <c r="E264" s="271">
        <v>50000</v>
      </c>
      <c r="F264" s="270" t="str">
        <f t="shared" si="3"/>
        <v>-</v>
      </c>
      <c r="G264" s="13"/>
    </row>
    <row r="265" spans="1:7">
      <c r="A265" s="266">
        <v>3822</v>
      </c>
      <c r="B265" s="267" t="s">
        <v>533</v>
      </c>
      <c r="C265" s="268">
        <v>254</v>
      </c>
      <c r="D265" s="271">
        <v>0</v>
      </c>
      <c r="E265" s="271">
        <v>0</v>
      </c>
      <c r="F265" s="270" t="str">
        <f t="shared" si="3"/>
        <v>-</v>
      </c>
      <c r="G265" s="13"/>
    </row>
    <row r="266" spans="1:7">
      <c r="A266" s="266">
        <v>383</v>
      </c>
      <c r="B266" s="267" t="s">
        <v>107</v>
      </c>
      <c r="C266" s="268">
        <v>255</v>
      </c>
      <c r="D266" s="269">
        <f>SUM(D267:D271)</f>
        <v>8854</v>
      </c>
      <c r="E266" s="269">
        <f>SUM(E267:E271)</f>
        <v>126817</v>
      </c>
      <c r="F266" s="270">
        <f t="shared" si="3"/>
        <v>1432.3130788344251</v>
      </c>
      <c r="G266" s="13"/>
    </row>
    <row r="267" spans="1:7">
      <c r="A267" s="266">
        <v>3831</v>
      </c>
      <c r="B267" s="267" t="s">
        <v>1994</v>
      </c>
      <c r="C267" s="268">
        <v>256</v>
      </c>
      <c r="D267" s="271">
        <v>0</v>
      </c>
      <c r="E267" s="271">
        <v>80000</v>
      </c>
      <c r="F267" s="270" t="str">
        <f t="shared" si="3"/>
        <v>-</v>
      </c>
      <c r="G267" s="13"/>
    </row>
    <row r="268" spans="1:7">
      <c r="A268" s="266">
        <v>3832</v>
      </c>
      <c r="B268" s="267" t="s">
        <v>534</v>
      </c>
      <c r="C268" s="268">
        <v>257</v>
      </c>
      <c r="D268" s="271">
        <v>0</v>
      </c>
      <c r="E268" s="271">
        <v>0</v>
      </c>
      <c r="F268" s="270" t="str">
        <f t="shared" si="3"/>
        <v>-</v>
      </c>
      <c r="G268" s="13"/>
    </row>
    <row r="269" spans="1:7">
      <c r="A269" s="266">
        <v>3833</v>
      </c>
      <c r="B269" s="267" t="s">
        <v>1995</v>
      </c>
      <c r="C269" s="268">
        <v>258</v>
      </c>
      <c r="D269" s="271">
        <v>0</v>
      </c>
      <c r="E269" s="271">
        <v>0</v>
      </c>
      <c r="F269" s="270" t="str">
        <f t="shared" si="3"/>
        <v>-</v>
      </c>
      <c r="G269" s="13"/>
    </row>
    <row r="270" spans="1:7">
      <c r="A270" s="266">
        <v>3834</v>
      </c>
      <c r="B270" s="267" t="s">
        <v>1996</v>
      </c>
      <c r="C270" s="268">
        <v>259</v>
      </c>
      <c r="D270" s="271">
        <v>8854</v>
      </c>
      <c r="E270" s="271">
        <v>46817</v>
      </c>
      <c r="F270" s="270">
        <f t="shared" ref="F270:F291" si="4">IF(D270&lt;&gt;0,IF(E270/D270&gt;=100,"&gt;&gt;100",E270/D270*100),"-")</f>
        <v>528.76665913711315</v>
      </c>
      <c r="G270" s="13"/>
    </row>
    <row r="271" spans="1:7">
      <c r="A271" s="266" t="s">
        <v>108</v>
      </c>
      <c r="B271" s="267" t="s">
        <v>3659</v>
      </c>
      <c r="C271" s="268">
        <v>260</v>
      </c>
      <c r="D271" s="271">
        <v>0</v>
      </c>
      <c r="E271" s="271">
        <v>0</v>
      </c>
      <c r="F271" s="270" t="str">
        <f t="shared" si="4"/>
        <v>-</v>
      </c>
      <c r="G271" s="13"/>
    </row>
    <row r="272" spans="1:7">
      <c r="A272" s="266" t="s">
        <v>109</v>
      </c>
      <c r="B272" s="267" t="s">
        <v>110</v>
      </c>
      <c r="C272" s="268">
        <v>261</v>
      </c>
      <c r="D272" s="269">
        <f>SUM(D273:D274)</f>
        <v>0</v>
      </c>
      <c r="E272" s="269">
        <f>SUM(E273:E274)</f>
        <v>0</v>
      </c>
      <c r="F272" s="270" t="str">
        <f t="shared" si="4"/>
        <v>-</v>
      </c>
      <c r="G272" s="13"/>
    </row>
    <row r="273" spans="1:7">
      <c r="A273" s="266" t="s">
        <v>111</v>
      </c>
      <c r="B273" s="267" t="s">
        <v>112</v>
      </c>
      <c r="C273" s="268">
        <v>262</v>
      </c>
      <c r="D273" s="271">
        <v>0</v>
      </c>
      <c r="E273" s="271">
        <v>0</v>
      </c>
      <c r="F273" s="270" t="str">
        <f t="shared" si="4"/>
        <v>-</v>
      </c>
      <c r="G273" s="13"/>
    </row>
    <row r="274" spans="1:7">
      <c r="A274" s="266" t="s">
        <v>113</v>
      </c>
      <c r="B274" s="267" t="s">
        <v>114</v>
      </c>
      <c r="C274" s="268">
        <v>263</v>
      </c>
      <c r="D274" s="271">
        <v>0</v>
      </c>
      <c r="E274" s="271">
        <v>0</v>
      </c>
      <c r="F274" s="270" t="str">
        <f t="shared" si="4"/>
        <v>-</v>
      </c>
      <c r="G274" s="13"/>
    </row>
    <row r="275" spans="1:7">
      <c r="A275" s="266">
        <v>386</v>
      </c>
      <c r="B275" s="267" t="s">
        <v>520</v>
      </c>
      <c r="C275" s="268">
        <v>264</v>
      </c>
      <c r="D275" s="269">
        <f>SUM(D276:D278)</f>
        <v>0</v>
      </c>
      <c r="E275" s="269">
        <f>SUM(E276:E278)</f>
        <v>0</v>
      </c>
      <c r="F275" s="270" t="str">
        <f t="shared" si="4"/>
        <v>-</v>
      </c>
      <c r="G275" s="13"/>
    </row>
    <row r="276" spans="1:7" ht="24">
      <c r="A276" s="266">
        <v>3861</v>
      </c>
      <c r="B276" s="267" t="s">
        <v>1997</v>
      </c>
      <c r="C276" s="268">
        <v>265</v>
      </c>
      <c r="D276" s="271">
        <v>0</v>
      </c>
      <c r="E276" s="271">
        <v>0</v>
      </c>
      <c r="F276" s="270" t="str">
        <f t="shared" si="4"/>
        <v>-</v>
      </c>
      <c r="G276" s="13"/>
    </row>
    <row r="277" spans="1:7" ht="24">
      <c r="A277" s="266">
        <v>3862</v>
      </c>
      <c r="B277" s="267" t="s">
        <v>1998</v>
      </c>
      <c r="C277" s="268">
        <v>266</v>
      </c>
      <c r="D277" s="271">
        <v>0</v>
      </c>
      <c r="E277" s="271">
        <v>0</v>
      </c>
      <c r="F277" s="270" t="str">
        <f t="shared" si="4"/>
        <v>-</v>
      </c>
      <c r="G277" s="13"/>
    </row>
    <row r="278" spans="1:7">
      <c r="A278" s="266">
        <v>3863</v>
      </c>
      <c r="B278" s="267" t="s">
        <v>1999</v>
      </c>
      <c r="C278" s="268">
        <v>267</v>
      </c>
      <c r="D278" s="271">
        <v>0</v>
      </c>
      <c r="E278" s="271">
        <v>0</v>
      </c>
      <c r="F278" s="270" t="str">
        <f t="shared" si="4"/>
        <v>-</v>
      </c>
      <c r="G278" s="13"/>
    </row>
    <row r="279" spans="1:7">
      <c r="A279" s="266" t="s">
        <v>1926</v>
      </c>
      <c r="B279" s="267" t="s">
        <v>1927</v>
      </c>
      <c r="C279" s="268">
        <v>268</v>
      </c>
      <c r="D279" s="271">
        <v>0</v>
      </c>
      <c r="E279" s="271">
        <v>0</v>
      </c>
      <c r="F279" s="270" t="str">
        <f t="shared" si="4"/>
        <v>-</v>
      </c>
      <c r="G279" s="13"/>
    </row>
    <row r="280" spans="1:7">
      <c r="A280" s="266" t="s">
        <v>1926</v>
      </c>
      <c r="B280" s="267" t="s">
        <v>284</v>
      </c>
      <c r="C280" s="268">
        <v>269</v>
      </c>
      <c r="D280" s="271">
        <v>0</v>
      </c>
      <c r="E280" s="271">
        <v>0</v>
      </c>
      <c r="F280" s="270" t="str">
        <f t="shared" si="4"/>
        <v>-</v>
      </c>
      <c r="G280" s="13"/>
    </row>
    <row r="281" spans="1:7">
      <c r="A281" s="266" t="s">
        <v>1926</v>
      </c>
      <c r="B281" s="267" t="s">
        <v>521</v>
      </c>
      <c r="C281" s="268">
        <v>270</v>
      </c>
      <c r="D281" s="269">
        <f>IF(D280&gt;=D279,D280-D279,0)</f>
        <v>0</v>
      </c>
      <c r="E281" s="269">
        <f>IF(E280&gt;=E279,E280-E279,0)</f>
        <v>0</v>
      </c>
      <c r="F281" s="270" t="str">
        <f t="shared" si="4"/>
        <v>-</v>
      </c>
      <c r="G281" s="13"/>
    </row>
    <row r="282" spans="1:7">
      <c r="A282" s="266" t="s">
        <v>1926</v>
      </c>
      <c r="B282" s="267" t="s">
        <v>522</v>
      </c>
      <c r="C282" s="268">
        <v>271</v>
      </c>
      <c r="D282" s="269">
        <f>IF(D279&gt;=D280,D279-D280,0)</f>
        <v>0</v>
      </c>
      <c r="E282" s="269">
        <f>IF(E279&gt;=E280,E279-E280,0)</f>
        <v>0</v>
      </c>
      <c r="F282" s="270" t="str">
        <f t="shared" si="4"/>
        <v>-</v>
      </c>
      <c r="G282" s="13"/>
    </row>
    <row r="283" spans="1:7">
      <c r="A283" s="266" t="s">
        <v>1926</v>
      </c>
      <c r="B283" s="267" t="s">
        <v>523</v>
      </c>
      <c r="C283" s="268">
        <v>272</v>
      </c>
      <c r="D283" s="269">
        <f>D158-D281+D282</f>
        <v>4907041</v>
      </c>
      <c r="E283" s="269">
        <f>E158-E281+E282</f>
        <v>5241101</v>
      </c>
      <c r="F283" s="270">
        <f t="shared" si="4"/>
        <v>106.80776867362634</v>
      </c>
      <c r="G283" s="13"/>
    </row>
    <row r="284" spans="1:7">
      <c r="A284" s="266" t="s">
        <v>1926</v>
      </c>
      <c r="B284" s="267" t="s">
        <v>524</v>
      </c>
      <c r="C284" s="268">
        <v>273</v>
      </c>
      <c r="D284" s="269">
        <f>IF(D12&gt;=D283,D12-D283,0)</f>
        <v>3126500</v>
      </c>
      <c r="E284" s="269">
        <f>IF(E12&gt;=E283,E12-E283,0)</f>
        <v>1666766</v>
      </c>
      <c r="F284" s="270">
        <f t="shared" si="4"/>
        <v>53.310922757076604</v>
      </c>
      <c r="G284" s="13"/>
    </row>
    <row r="285" spans="1:7">
      <c r="A285" s="266" t="s">
        <v>1926</v>
      </c>
      <c r="B285" s="267" t="s">
        <v>525</v>
      </c>
      <c r="C285" s="268">
        <v>274</v>
      </c>
      <c r="D285" s="269">
        <f>IF(D283&gt;=D12,D283-D12,0)</f>
        <v>0</v>
      </c>
      <c r="E285" s="269">
        <f>IF(E283&gt;=E12,E283-E12,0)</f>
        <v>0</v>
      </c>
      <c r="F285" s="270" t="str">
        <f t="shared" si="4"/>
        <v>-</v>
      </c>
      <c r="G285" s="13"/>
    </row>
    <row r="286" spans="1:7">
      <c r="A286" s="266">
        <v>92211</v>
      </c>
      <c r="B286" s="267" t="s">
        <v>2299</v>
      </c>
      <c r="C286" s="268">
        <v>275</v>
      </c>
      <c r="D286" s="271">
        <v>0</v>
      </c>
      <c r="E286" s="271">
        <v>100178</v>
      </c>
      <c r="F286" s="270" t="str">
        <f t="shared" si="4"/>
        <v>-</v>
      </c>
      <c r="G286" s="13"/>
    </row>
    <row r="287" spans="1:7">
      <c r="A287" s="266">
        <v>92221</v>
      </c>
      <c r="B287" s="267" t="s">
        <v>2391</v>
      </c>
      <c r="C287" s="268">
        <v>276</v>
      </c>
      <c r="D287" s="271">
        <v>0</v>
      </c>
      <c r="E287" s="271">
        <v>0</v>
      </c>
      <c r="F287" s="270" t="str">
        <f t="shared" si="4"/>
        <v>-</v>
      </c>
      <c r="G287" s="13"/>
    </row>
    <row r="288" spans="1:7">
      <c r="A288" s="266">
        <v>96</v>
      </c>
      <c r="B288" s="267" t="s">
        <v>2393</v>
      </c>
      <c r="C288" s="268">
        <v>277</v>
      </c>
      <c r="D288" s="271">
        <v>2976755</v>
      </c>
      <c r="E288" s="271">
        <v>3893281</v>
      </c>
      <c r="F288" s="270">
        <f t="shared" si="4"/>
        <v>130.78943346026125</v>
      </c>
      <c r="G288" s="13"/>
    </row>
    <row r="289" spans="1:7">
      <c r="A289" s="266">
        <v>9661</v>
      </c>
      <c r="B289" s="267" t="s">
        <v>607</v>
      </c>
      <c r="C289" s="268">
        <v>278</v>
      </c>
      <c r="D289" s="271">
        <v>393128</v>
      </c>
      <c r="E289" s="271">
        <v>394460</v>
      </c>
      <c r="F289" s="270">
        <f t="shared" si="4"/>
        <v>100.33882094381474</v>
      </c>
      <c r="G289" s="13"/>
    </row>
    <row r="290" spans="1:7">
      <c r="A290" s="266" t="s">
        <v>526</v>
      </c>
      <c r="B290" s="272" t="s">
        <v>527</v>
      </c>
      <c r="C290" s="268">
        <v>279</v>
      </c>
      <c r="D290" s="271">
        <v>0</v>
      </c>
      <c r="E290" s="271">
        <v>0</v>
      </c>
      <c r="F290" s="270" t="str">
        <f t="shared" si="4"/>
        <v>-</v>
      </c>
      <c r="G290" s="13"/>
    </row>
    <row r="291" spans="1:7">
      <c r="A291" s="274" t="s">
        <v>528</v>
      </c>
      <c r="B291" s="275" t="s">
        <v>529</v>
      </c>
      <c r="C291" s="276">
        <v>280</v>
      </c>
      <c r="D291" s="277">
        <v>0</v>
      </c>
      <c r="E291" s="277">
        <v>0</v>
      </c>
      <c r="F291" s="278" t="str">
        <f t="shared" si="4"/>
        <v>-</v>
      </c>
      <c r="G291" s="13"/>
    </row>
    <row r="292" spans="1:7" ht="15">
      <c r="A292" s="443" t="s">
        <v>608</v>
      </c>
      <c r="B292" s="444"/>
      <c r="C292" s="444"/>
      <c r="D292" s="444"/>
      <c r="E292" s="444"/>
      <c r="F292" s="445"/>
      <c r="G292" s="13"/>
    </row>
    <row r="293" spans="1:7">
      <c r="A293" s="261">
        <v>7</v>
      </c>
      <c r="B293" s="262" t="s">
        <v>530</v>
      </c>
      <c r="C293" s="263">
        <v>281</v>
      </c>
      <c r="D293" s="264">
        <f>D294+D306+D339+D343</f>
        <v>56950</v>
      </c>
      <c r="E293" s="264">
        <f>E294+E306+E339+E343</f>
        <v>12950</v>
      </c>
      <c r="F293" s="265">
        <f t="shared" ref="F293:F356" si="5">IF(D293&lt;&gt;0,IF(E293/D293&gt;=100,"&gt;&gt;100",E293/D293*100),"-")</f>
        <v>22.739244951712028</v>
      </c>
      <c r="G293" s="13"/>
    </row>
    <row r="294" spans="1:7">
      <c r="A294" s="266">
        <v>71</v>
      </c>
      <c r="B294" s="267" t="s">
        <v>1738</v>
      </c>
      <c r="C294" s="268">
        <v>282</v>
      </c>
      <c r="D294" s="269">
        <f>D295+D299</f>
        <v>0</v>
      </c>
      <c r="E294" s="269">
        <f>E295+E299</f>
        <v>0</v>
      </c>
      <c r="F294" s="270" t="str">
        <f t="shared" si="5"/>
        <v>-</v>
      </c>
      <c r="G294" s="13"/>
    </row>
    <row r="295" spans="1:7">
      <c r="A295" s="266">
        <v>711</v>
      </c>
      <c r="B295" s="267" t="s">
        <v>3753</v>
      </c>
      <c r="C295" s="268">
        <v>283</v>
      </c>
      <c r="D295" s="269">
        <f>SUM(D296:D298)</f>
        <v>0</v>
      </c>
      <c r="E295" s="269">
        <f>SUM(E296:E298)</f>
        <v>0</v>
      </c>
      <c r="F295" s="270" t="str">
        <f t="shared" si="5"/>
        <v>-</v>
      </c>
      <c r="G295" s="13"/>
    </row>
    <row r="296" spans="1:7">
      <c r="A296" s="266">
        <v>7111</v>
      </c>
      <c r="B296" s="267" t="s">
        <v>2399</v>
      </c>
      <c r="C296" s="268">
        <v>284</v>
      </c>
      <c r="D296" s="271">
        <v>0</v>
      </c>
      <c r="E296" s="271">
        <v>0</v>
      </c>
      <c r="F296" s="270" t="str">
        <f t="shared" si="5"/>
        <v>-</v>
      </c>
      <c r="G296" s="13"/>
    </row>
    <row r="297" spans="1:7">
      <c r="A297" s="266">
        <v>7112</v>
      </c>
      <c r="B297" s="267" t="s">
        <v>2394</v>
      </c>
      <c r="C297" s="268">
        <v>285</v>
      </c>
      <c r="D297" s="271">
        <v>0</v>
      </c>
      <c r="E297" s="271">
        <v>0</v>
      </c>
      <c r="F297" s="270" t="str">
        <f t="shared" si="5"/>
        <v>-</v>
      </c>
      <c r="G297" s="13"/>
    </row>
    <row r="298" spans="1:7">
      <c r="A298" s="266">
        <v>7113</v>
      </c>
      <c r="B298" s="267" t="s">
        <v>2395</v>
      </c>
      <c r="C298" s="268">
        <v>286</v>
      </c>
      <c r="D298" s="271">
        <v>0</v>
      </c>
      <c r="E298" s="271">
        <v>0</v>
      </c>
      <c r="F298" s="270" t="str">
        <f t="shared" si="5"/>
        <v>-</v>
      </c>
      <c r="G298" s="13"/>
    </row>
    <row r="299" spans="1:7">
      <c r="A299" s="266">
        <v>712</v>
      </c>
      <c r="B299" s="267" t="s">
        <v>3754</v>
      </c>
      <c r="C299" s="268">
        <v>287</v>
      </c>
      <c r="D299" s="269">
        <f>SUM(D300:D305)</f>
        <v>0</v>
      </c>
      <c r="E299" s="269">
        <f>SUM(E300:E305)</f>
        <v>0</v>
      </c>
      <c r="F299" s="270" t="str">
        <f t="shared" si="5"/>
        <v>-</v>
      </c>
      <c r="G299" s="13"/>
    </row>
    <row r="300" spans="1:7">
      <c r="A300" s="266">
        <v>7121</v>
      </c>
      <c r="B300" s="267" t="s">
        <v>2396</v>
      </c>
      <c r="C300" s="268">
        <v>288</v>
      </c>
      <c r="D300" s="271">
        <v>0</v>
      </c>
      <c r="E300" s="271">
        <v>0</v>
      </c>
      <c r="F300" s="270" t="str">
        <f t="shared" si="5"/>
        <v>-</v>
      </c>
      <c r="G300" s="13"/>
    </row>
    <row r="301" spans="1:7">
      <c r="A301" s="266">
        <v>7122</v>
      </c>
      <c r="B301" s="267" t="s">
        <v>2397</v>
      </c>
      <c r="C301" s="268">
        <v>289</v>
      </c>
      <c r="D301" s="271">
        <v>0</v>
      </c>
      <c r="E301" s="271">
        <v>0</v>
      </c>
      <c r="F301" s="270" t="str">
        <f t="shared" si="5"/>
        <v>-</v>
      </c>
      <c r="G301" s="13"/>
    </row>
    <row r="302" spans="1:7">
      <c r="A302" s="266">
        <v>7123</v>
      </c>
      <c r="B302" s="267" t="s">
        <v>2398</v>
      </c>
      <c r="C302" s="268">
        <v>290</v>
      </c>
      <c r="D302" s="271">
        <v>0</v>
      </c>
      <c r="E302" s="271">
        <v>0</v>
      </c>
      <c r="F302" s="270" t="str">
        <f t="shared" si="5"/>
        <v>-</v>
      </c>
      <c r="G302" s="13"/>
    </row>
    <row r="303" spans="1:7">
      <c r="A303" s="266">
        <v>7124</v>
      </c>
      <c r="B303" s="267" t="s">
        <v>2773</v>
      </c>
      <c r="C303" s="268">
        <v>291</v>
      </c>
      <c r="D303" s="271">
        <v>0</v>
      </c>
      <c r="E303" s="271">
        <v>0</v>
      </c>
      <c r="F303" s="270" t="str">
        <f t="shared" si="5"/>
        <v>-</v>
      </c>
      <c r="G303" s="13"/>
    </row>
    <row r="304" spans="1:7">
      <c r="A304" s="266">
        <v>7125</v>
      </c>
      <c r="B304" s="267" t="s">
        <v>3711</v>
      </c>
      <c r="C304" s="268">
        <v>292</v>
      </c>
      <c r="D304" s="271">
        <v>0</v>
      </c>
      <c r="E304" s="271">
        <v>0</v>
      </c>
      <c r="F304" s="270" t="str">
        <f t="shared" si="5"/>
        <v>-</v>
      </c>
      <c r="G304" s="13"/>
    </row>
    <row r="305" spans="1:7">
      <c r="A305" s="266">
        <v>7126</v>
      </c>
      <c r="B305" s="267" t="s">
        <v>645</v>
      </c>
      <c r="C305" s="268">
        <v>293</v>
      </c>
      <c r="D305" s="271">
        <v>0</v>
      </c>
      <c r="E305" s="271">
        <v>0</v>
      </c>
      <c r="F305" s="270" t="str">
        <f t="shared" si="5"/>
        <v>-</v>
      </c>
      <c r="G305" s="13"/>
    </row>
    <row r="306" spans="1:7">
      <c r="A306" s="266">
        <v>72</v>
      </c>
      <c r="B306" s="272" t="s">
        <v>3755</v>
      </c>
      <c r="C306" s="268">
        <v>294</v>
      </c>
      <c r="D306" s="269">
        <f>D307+D312+D321+D326+D331+D334</f>
        <v>56950</v>
      </c>
      <c r="E306" s="269">
        <f>E307+E312+E321+E326+E331+E334</f>
        <v>12950</v>
      </c>
      <c r="F306" s="270">
        <f t="shared" si="5"/>
        <v>22.739244951712028</v>
      </c>
      <c r="G306" s="13"/>
    </row>
    <row r="307" spans="1:7">
      <c r="A307" s="266">
        <v>721</v>
      </c>
      <c r="B307" s="267" t="s">
        <v>3756</v>
      </c>
      <c r="C307" s="268">
        <v>295</v>
      </c>
      <c r="D307" s="269">
        <f>SUM(D308:D311)</f>
        <v>56950</v>
      </c>
      <c r="E307" s="269">
        <f>SUM(E308:E311)</f>
        <v>12950</v>
      </c>
      <c r="F307" s="270">
        <f t="shared" si="5"/>
        <v>22.739244951712028</v>
      </c>
      <c r="G307" s="13"/>
    </row>
    <row r="308" spans="1:7">
      <c r="A308" s="266">
        <v>7211</v>
      </c>
      <c r="B308" s="267" t="s">
        <v>1750</v>
      </c>
      <c r="C308" s="268">
        <v>296</v>
      </c>
      <c r="D308" s="271">
        <v>0</v>
      </c>
      <c r="E308" s="271">
        <v>0</v>
      </c>
      <c r="F308" s="270" t="str">
        <f t="shared" si="5"/>
        <v>-</v>
      </c>
      <c r="G308" s="13"/>
    </row>
    <row r="309" spans="1:7">
      <c r="A309" s="266">
        <v>7212</v>
      </c>
      <c r="B309" s="267" t="s">
        <v>1751</v>
      </c>
      <c r="C309" s="268">
        <v>297</v>
      </c>
      <c r="D309" s="271">
        <v>56950</v>
      </c>
      <c r="E309" s="271">
        <v>12950</v>
      </c>
      <c r="F309" s="270">
        <f t="shared" si="5"/>
        <v>22.739244951712028</v>
      </c>
      <c r="G309" s="13"/>
    </row>
    <row r="310" spans="1:7">
      <c r="A310" s="266">
        <v>7213</v>
      </c>
      <c r="B310" s="267" t="s">
        <v>3236</v>
      </c>
      <c r="C310" s="268">
        <v>298</v>
      </c>
      <c r="D310" s="271">
        <v>0</v>
      </c>
      <c r="E310" s="271">
        <v>0</v>
      </c>
      <c r="F310" s="270" t="str">
        <f t="shared" si="5"/>
        <v>-</v>
      </c>
      <c r="G310" s="13"/>
    </row>
    <row r="311" spans="1:7">
      <c r="A311" s="266">
        <v>7214</v>
      </c>
      <c r="B311" s="267" t="s">
        <v>1752</v>
      </c>
      <c r="C311" s="268">
        <v>299</v>
      </c>
      <c r="D311" s="271">
        <v>0</v>
      </c>
      <c r="E311" s="271">
        <v>0</v>
      </c>
      <c r="F311" s="270" t="str">
        <f t="shared" si="5"/>
        <v>-</v>
      </c>
      <c r="G311" s="13"/>
    </row>
    <row r="312" spans="1:7">
      <c r="A312" s="266">
        <v>722</v>
      </c>
      <c r="B312" s="267" t="s">
        <v>3757</v>
      </c>
      <c r="C312" s="268">
        <v>300</v>
      </c>
      <c r="D312" s="269">
        <f>SUM(D313:D320)</f>
        <v>0</v>
      </c>
      <c r="E312" s="269">
        <f>SUM(E313:E320)</f>
        <v>0</v>
      </c>
      <c r="F312" s="270" t="str">
        <f t="shared" si="5"/>
        <v>-</v>
      </c>
      <c r="G312" s="13"/>
    </row>
    <row r="313" spans="1:7">
      <c r="A313" s="266">
        <v>7221</v>
      </c>
      <c r="B313" s="267" t="s">
        <v>3327</v>
      </c>
      <c r="C313" s="268">
        <v>301</v>
      </c>
      <c r="D313" s="271">
        <v>0</v>
      </c>
      <c r="E313" s="271">
        <v>0</v>
      </c>
      <c r="F313" s="270" t="str">
        <f t="shared" si="5"/>
        <v>-</v>
      </c>
      <c r="G313" s="13"/>
    </row>
    <row r="314" spans="1:7">
      <c r="A314" s="266">
        <v>7222</v>
      </c>
      <c r="B314" s="267" t="s">
        <v>3328</v>
      </c>
      <c r="C314" s="268">
        <v>302</v>
      </c>
      <c r="D314" s="271">
        <v>0</v>
      </c>
      <c r="E314" s="271">
        <v>0</v>
      </c>
      <c r="F314" s="270" t="str">
        <f t="shared" si="5"/>
        <v>-</v>
      </c>
      <c r="G314" s="13"/>
    </row>
    <row r="315" spans="1:7">
      <c r="A315" s="266">
        <v>7223</v>
      </c>
      <c r="B315" s="267" t="s">
        <v>3329</v>
      </c>
      <c r="C315" s="268">
        <v>303</v>
      </c>
      <c r="D315" s="271">
        <v>0</v>
      </c>
      <c r="E315" s="271">
        <v>0</v>
      </c>
      <c r="F315" s="270" t="str">
        <f t="shared" si="5"/>
        <v>-</v>
      </c>
      <c r="G315" s="13"/>
    </row>
    <row r="316" spans="1:7">
      <c r="A316" s="266">
        <v>7224</v>
      </c>
      <c r="B316" s="267" t="s">
        <v>3330</v>
      </c>
      <c r="C316" s="268">
        <v>304</v>
      </c>
      <c r="D316" s="271">
        <v>0</v>
      </c>
      <c r="E316" s="271">
        <v>0</v>
      </c>
      <c r="F316" s="270" t="str">
        <f t="shared" si="5"/>
        <v>-</v>
      </c>
      <c r="G316" s="13"/>
    </row>
    <row r="317" spans="1:7">
      <c r="A317" s="266">
        <v>7225</v>
      </c>
      <c r="B317" s="267" t="s">
        <v>3331</v>
      </c>
      <c r="C317" s="268">
        <v>305</v>
      </c>
      <c r="D317" s="271">
        <v>0</v>
      </c>
      <c r="E317" s="271">
        <v>0</v>
      </c>
      <c r="F317" s="270" t="str">
        <f t="shared" si="5"/>
        <v>-</v>
      </c>
      <c r="G317" s="13"/>
    </row>
    <row r="318" spans="1:7">
      <c r="A318" s="266">
        <v>7226</v>
      </c>
      <c r="B318" s="267" t="s">
        <v>3332</v>
      </c>
      <c r="C318" s="268">
        <v>306</v>
      </c>
      <c r="D318" s="271">
        <v>0</v>
      </c>
      <c r="E318" s="271">
        <v>0</v>
      </c>
      <c r="F318" s="270" t="str">
        <f t="shared" si="5"/>
        <v>-</v>
      </c>
      <c r="G318" s="13"/>
    </row>
    <row r="319" spans="1:7">
      <c r="A319" s="266">
        <v>7227</v>
      </c>
      <c r="B319" s="267" t="s">
        <v>3333</v>
      </c>
      <c r="C319" s="268">
        <v>307</v>
      </c>
      <c r="D319" s="271">
        <v>0</v>
      </c>
      <c r="E319" s="271">
        <v>0</v>
      </c>
      <c r="F319" s="270" t="str">
        <f t="shared" si="5"/>
        <v>-</v>
      </c>
      <c r="G319" s="13"/>
    </row>
    <row r="320" spans="1:7">
      <c r="A320" s="266" t="s">
        <v>3758</v>
      </c>
      <c r="B320" s="267" t="s">
        <v>3429</v>
      </c>
      <c r="C320" s="268">
        <v>308</v>
      </c>
      <c r="D320" s="271">
        <v>0</v>
      </c>
      <c r="E320" s="271">
        <v>0</v>
      </c>
      <c r="F320" s="270" t="str">
        <f t="shared" si="5"/>
        <v>-</v>
      </c>
      <c r="G320" s="13"/>
    </row>
    <row r="321" spans="1:7">
      <c r="A321" s="266">
        <v>723</v>
      </c>
      <c r="B321" s="272" t="s">
        <v>3430</v>
      </c>
      <c r="C321" s="268">
        <v>309</v>
      </c>
      <c r="D321" s="269">
        <f>SUM(D322:D325)</f>
        <v>0</v>
      </c>
      <c r="E321" s="269">
        <f>SUM(E322:E325)</f>
        <v>0</v>
      </c>
      <c r="F321" s="270" t="str">
        <f t="shared" si="5"/>
        <v>-</v>
      </c>
      <c r="G321" s="13"/>
    </row>
    <row r="322" spans="1:7">
      <c r="A322" s="266">
        <v>7231</v>
      </c>
      <c r="B322" s="267" t="s">
        <v>3334</v>
      </c>
      <c r="C322" s="268">
        <v>310</v>
      </c>
      <c r="D322" s="271">
        <v>0</v>
      </c>
      <c r="E322" s="271">
        <v>0</v>
      </c>
      <c r="F322" s="270" t="str">
        <f t="shared" si="5"/>
        <v>-</v>
      </c>
      <c r="G322" s="13"/>
    </row>
    <row r="323" spans="1:7">
      <c r="A323" s="266">
        <v>7232</v>
      </c>
      <c r="B323" s="267" t="s">
        <v>3335</v>
      </c>
      <c r="C323" s="268">
        <v>311</v>
      </c>
      <c r="D323" s="271">
        <v>0</v>
      </c>
      <c r="E323" s="271">
        <v>0</v>
      </c>
      <c r="F323" s="270" t="str">
        <f t="shared" si="5"/>
        <v>-</v>
      </c>
      <c r="G323" s="13"/>
    </row>
    <row r="324" spans="1:7">
      <c r="A324" s="266">
        <v>7233</v>
      </c>
      <c r="B324" s="267" t="s">
        <v>535</v>
      </c>
      <c r="C324" s="268">
        <v>312</v>
      </c>
      <c r="D324" s="271">
        <v>0</v>
      </c>
      <c r="E324" s="271">
        <v>0</v>
      </c>
      <c r="F324" s="270" t="str">
        <f t="shared" si="5"/>
        <v>-</v>
      </c>
      <c r="G324" s="13"/>
    </row>
    <row r="325" spans="1:7">
      <c r="A325" s="266">
        <v>7234</v>
      </c>
      <c r="B325" s="272" t="s">
        <v>574</v>
      </c>
      <c r="C325" s="268">
        <v>313</v>
      </c>
      <c r="D325" s="271">
        <v>0</v>
      </c>
      <c r="E325" s="271">
        <v>0</v>
      </c>
      <c r="F325" s="270" t="str">
        <f t="shared" si="5"/>
        <v>-</v>
      </c>
      <c r="G325" s="13"/>
    </row>
    <row r="326" spans="1:7">
      <c r="A326" s="266">
        <v>724</v>
      </c>
      <c r="B326" s="272" t="s">
        <v>3431</v>
      </c>
      <c r="C326" s="268">
        <v>314</v>
      </c>
      <c r="D326" s="269">
        <f>SUM(D327:D330)</f>
        <v>0</v>
      </c>
      <c r="E326" s="269">
        <f>SUM(E327:E330)</f>
        <v>0</v>
      </c>
      <c r="F326" s="270" t="str">
        <f t="shared" si="5"/>
        <v>-</v>
      </c>
      <c r="G326" s="13"/>
    </row>
    <row r="327" spans="1:7">
      <c r="A327" s="266">
        <v>7241</v>
      </c>
      <c r="B327" s="267" t="s">
        <v>3237</v>
      </c>
      <c r="C327" s="268">
        <v>315</v>
      </c>
      <c r="D327" s="271">
        <v>0</v>
      </c>
      <c r="E327" s="271">
        <v>0</v>
      </c>
      <c r="F327" s="270" t="str">
        <f t="shared" si="5"/>
        <v>-</v>
      </c>
      <c r="G327" s="13"/>
    </row>
    <row r="328" spans="1:7">
      <c r="A328" s="266">
        <v>7242</v>
      </c>
      <c r="B328" s="267" t="s">
        <v>3238</v>
      </c>
      <c r="C328" s="268">
        <v>316</v>
      </c>
      <c r="D328" s="271">
        <v>0</v>
      </c>
      <c r="E328" s="271">
        <v>0</v>
      </c>
      <c r="F328" s="270" t="str">
        <f t="shared" si="5"/>
        <v>-</v>
      </c>
      <c r="G328" s="13"/>
    </row>
    <row r="329" spans="1:7">
      <c r="A329" s="266">
        <v>7243</v>
      </c>
      <c r="B329" s="267" t="s">
        <v>2079</v>
      </c>
      <c r="C329" s="268">
        <v>317</v>
      </c>
      <c r="D329" s="271">
        <v>0</v>
      </c>
      <c r="E329" s="271">
        <v>0</v>
      </c>
      <c r="F329" s="270" t="str">
        <f t="shared" si="5"/>
        <v>-</v>
      </c>
      <c r="G329" s="13"/>
    </row>
    <row r="330" spans="1:7">
      <c r="A330" s="266">
        <v>7244</v>
      </c>
      <c r="B330" s="267" t="s">
        <v>2080</v>
      </c>
      <c r="C330" s="268">
        <v>318</v>
      </c>
      <c r="D330" s="271">
        <v>0</v>
      </c>
      <c r="E330" s="271">
        <v>0</v>
      </c>
      <c r="F330" s="270" t="str">
        <f t="shared" si="5"/>
        <v>-</v>
      </c>
      <c r="G330" s="13"/>
    </row>
    <row r="331" spans="1:7">
      <c r="A331" s="266">
        <v>725</v>
      </c>
      <c r="B331" s="267" t="s">
        <v>3432</v>
      </c>
      <c r="C331" s="268">
        <v>319</v>
      </c>
      <c r="D331" s="269">
        <f>SUM(D332:D333)</f>
        <v>0</v>
      </c>
      <c r="E331" s="269">
        <f>SUM(E332:E333)</f>
        <v>0</v>
      </c>
      <c r="F331" s="270" t="str">
        <f t="shared" si="5"/>
        <v>-</v>
      </c>
      <c r="G331" s="13"/>
    </row>
    <row r="332" spans="1:7">
      <c r="A332" s="266">
        <v>7251</v>
      </c>
      <c r="B332" s="267" t="s">
        <v>2081</v>
      </c>
      <c r="C332" s="268">
        <v>320</v>
      </c>
      <c r="D332" s="271">
        <v>0</v>
      </c>
      <c r="E332" s="271">
        <v>0</v>
      </c>
      <c r="F332" s="270" t="str">
        <f t="shared" si="5"/>
        <v>-</v>
      </c>
      <c r="G332" s="13"/>
    </row>
    <row r="333" spans="1:7">
      <c r="A333" s="266">
        <v>7252</v>
      </c>
      <c r="B333" s="267" t="s">
        <v>1416</v>
      </c>
      <c r="C333" s="268">
        <v>321</v>
      </c>
      <c r="D333" s="271">
        <v>0</v>
      </c>
      <c r="E333" s="271">
        <v>0</v>
      </c>
      <c r="F333" s="270" t="str">
        <f t="shared" si="5"/>
        <v>-</v>
      </c>
      <c r="G333" s="13"/>
    </row>
    <row r="334" spans="1:7">
      <c r="A334" s="266">
        <v>726</v>
      </c>
      <c r="B334" s="267" t="s">
        <v>3433</v>
      </c>
      <c r="C334" s="268">
        <v>322</v>
      </c>
      <c r="D334" s="269">
        <f>SUM(D335:D338)</f>
        <v>0</v>
      </c>
      <c r="E334" s="269">
        <f>SUM(E335:E338)</f>
        <v>0</v>
      </c>
      <c r="F334" s="270" t="str">
        <f t="shared" si="5"/>
        <v>-</v>
      </c>
      <c r="G334" s="13"/>
    </row>
    <row r="335" spans="1:7">
      <c r="A335" s="266">
        <v>7261</v>
      </c>
      <c r="B335" s="267" t="s">
        <v>3239</v>
      </c>
      <c r="C335" s="268">
        <v>323</v>
      </c>
      <c r="D335" s="271">
        <v>0</v>
      </c>
      <c r="E335" s="271">
        <v>0</v>
      </c>
      <c r="F335" s="270" t="str">
        <f t="shared" si="5"/>
        <v>-</v>
      </c>
      <c r="G335" s="13"/>
    </row>
    <row r="336" spans="1:7">
      <c r="A336" s="266">
        <v>7262</v>
      </c>
      <c r="B336" s="267" t="s">
        <v>3477</v>
      </c>
      <c r="C336" s="268">
        <v>324</v>
      </c>
      <c r="D336" s="271">
        <v>0</v>
      </c>
      <c r="E336" s="271">
        <v>0</v>
      </c>
      <c r="F336" s="270" t="str">
        <f t="shared" si="5"/>
        <v>-</v>
      </c>
      <c r="G336" s="13"/>
    </row>
    <row r="337" spans="1:7">
      <c r="A337" s="266">
        <v>7263</v>
      </c>
      <c r="B337" s="267" t="s">
        <v>3478</v>
      </c>
      <c r="C337" s="268">
        <v>325</v>
      </c>
      <c r="D337" s="271">
        <v>0</v>
      </c>
      <c r="E337" s="271">
        <v>0</v>
      </c>
      <c r="F337" s="270" t="str">
        <f t="shared" si="5"/>
        <v>-</v>
      </c>
      <c r="G337" s="13"/>
    </row>
    <row r="338" spans="1:7">
      <c r="A338" s="266">
        <v>7264</v>
      </c>
      <c r="B338" s="267" t="s">
        <v>3479</v>
      </c>
      <c r="C338" s="268">
        <v>326</v>
      </c>
      <c r="D338" s="271">
        <v>0</v>
      </c>
      <c r="E338" s="271">
        <v>0</v>
      </c>
      <c r="F338" s="270" t="str">
        <f t="shared" si="5"/>
        <v>-</v>
      </c>
      <c r="G338" s="13"/>
    </row>
    <row r="339" spans="1:7">
      <c r="A339" s="266">
        <v>73</v>
      </c>
      <c r="B339" s="267" t="s">
        <v>2207</v>
      </c>
      <c r="C339" s="268">
        <v>327</v>
      </c>
      <c r="D339" s="269">
        <f>D340</f>
        <v>0</v>
      </c>
      <c r="E339" s="269">
        <f>E340</f>
        <v>0</v>
      </c>
      <c r="F339" s="270" t="str">
        <f t="shared" si="5"/>
        <v>-</v>
      </c>
      <c r="G339" s="13"/>
    </row>
    <row r="340" spans="1:7">
      <c r="A340" s="266">
        <v>731</v>
      </c>
      <c r="B340" s="267" t="s">
        <v>2208</v>
      </c>
      <c r="C340" s="268">
        <v>328</v>
      </c>
      <c r="D340" s="269">
        <f>SUM(D341:D342)</f>
        <v>0</v>
      </c>
      <c r="E340" s="269">
        <f>SUM(E341:E342)</f>
        <v>0</v>
      </c>
      <c r="F340" s="270" t="str">
        <f t="shared" si="5"/>
        <v>-</v>
      </c>
      <c r="G340" s="13"/>
    </row>
    <row r="341" spans="1:7">
      <c r="A341" s="266">
        <v>7311</v>
      </c>
      <c r="B341" s="267" t="s">
        <v>3480</v>
      </c>
      <c r="C341" s="268">
        <v>329</v>
      </c>
      <c r="D341" s="271">
        <v>0</v>
      </c>
      <c r="E341" s="271">
        <v>0</v>
      </c>
      <c r="F341" s="270" t="str">
        <f t="shared" si="5"/>
        <v>-</v>
      </c>
      <c r="G341" s="13"/>
    </row>
    <row r="342" spans="1:7">
      <c r="A342" s="266">
        <v>7312</v>
      </c>
      <c r="B342" s="267" t="s">
        <v>3481</v>
      </c>
      <c r="C342" s="268">
        <v>330</v>
      </c>
      <c r="D342" s="271">
        <v>0</v>
      </c>
      <c r="E342" s="271">
        <v>0</v>
      </c>
      <c r="F342" s="270" t="str">
        <f t="shared" si="5"/>
        <v>-</v>
      </c>
      <c r="G342" s="13"/>
    </row>
    <row r="343" spans="1:7">
      <c r="A343" s="266">
        <v>74</v>
      </c>
      <c r="B343" s="267" t="s">
        <v>2209</v>
      </c>
      <c r="C343" s="268">
        <v>331</v>
      </c>
      <c r="D343" s="269">
        <f>D344</f>
        <v>0</v>
      </c>
      <c r="E343" s="269">
        <f>E344</f>
        <v>0</v>
      </c>
      <c r="F343" s="270" t="str">
        <f t="shared" si="5"/>
        <v>-</v>
      </c>
      <c r="G343" s="13"/>
    </row>
    <row r="344" spans="1:7">
      <c r="A344" s="266">
        <v>741</v>
      </c>
      <c r="B344" s="267" t="s">
        <v>2210</v>
      </c>
      <c r="C344" s="268">
        <v>332</v>
      </c>
      <c r="D344" s="269">
        <f>D345</f>
        <v>0</v>
      </c>
      <c r="E344" s="269">
        <f>E345</f>
        <v>0</v>
      </c>
      <c r="F344" s="270" t="str">
        <f t="shared" si="5"/>
        <v>-</v>
      </c>
      <c r="G344" s="13"/>
    </row>
    <row r="345" spans="1:7">
      <c r="A345" s="266">
        <v>7411</v>
      </c>
      <c r="B345" s="267" t="s">
        <v>512</v>
      </c>
      <c r="C345" s="268">
        <v>333</v>
      </c>
      <c r="D345" s="271">
        <v>0</v>
      </c>
      <c r="E345" s="271">
        <v>0</v>
      </c>
      <c r="F345" s="270" t="str">
        <f t="shared" si="5"/>
        <v>-</v>
      </c>
      <c r="G345" s="13"/>
    </row>
    <row r="346" spans="1:7">
      <c r="A346" s="266">
        <v>4</v>
      </c>
      <c r="B346" s="267" t="s">
        <v>2211</v>
      </c>
      <c r="C346" s="268">
        <v>334</v>
      </c>
      <c r="D346" s="269">
        <f>D347+D359+D392+D396+D399</f>
        <v>2517286</v>
      </c>
      <c r="E346" s="269">
        <f>E347+E359+E392+E396+E399</f>
        <v>1631175</v>
      </c>
      <c r="F346" s="270">
        <f t="shared" si="5"/>
        <v>64.798954111690136</v>
      </c>
      <c r="G346" s="13"/>
    </row>
    <row r="347" spans="1:7">
      <c r="A347" s="266">
        <v>41</v>
      </c>
      <c r="B347" s="267" t="s">
        <v>2212</v>
      </c>
      <c r="C347" s="268">
        <v>335</v>
      </c>
      <c r="D347" s="269">
        <f>D348+D352</f>
        <v>18405</v>
      </c>
      <c r="E347" s="269">
        <f>E348+E352</f>
        <v>3829</v>
      </c>
      <c r="F347" s="270">
        <f t="shared" si="5"/>
        <v>20.804129312686769</v>
      </c>
      <c r="G347" s="13"/>
    </row>
    <row r="348" spans="1:7">
      <c r="A348" s="266">
        <v>411</v>
      </c>
      <c r="B348" s="267" t="s">
        <v>2213</v>
      </c>
      <c r="C348" s="268">
        <v>336</v>
      </c>
      <c r="D348" s="269">
        <f>SUM(D349:D351)</f>
        <v>18405</v>
      </c>
      <c r="E348" s="269">
        <f>SUM(E349:E351)</f>
        <v>3829</v>
      </c>
      <c r="F348" s="270">
        <f t="shared" si="5"/>
        <v>20.804129312686769</v>
      </c>
      <c r="G348" s="13"/>
    </row>
    <row r="349" spans="1:7">
      <c r="A349" s="266">
        <v>4111</v>
      </c>
      <c r="B349" s="267" t="s">
        <v>2399</v>
      </c>
      <c r="C349" s="268">
        <v>337</v>
      </c>
      <c r="D349" s="271">
        <v>18405</v>
      </c>
      <c r="E349" s="271">
        <v>3829</v>
      </c>
      <c r="F349" s="270">
        <f t="shared" si="5"/>
        <v>20.804129312686769</v>
      </c>
      <c r="G349" s="13"/>
    </row>
    <row r="350" spans="1:7">
      <c r="A350" s="266">
        <v>4112</v>
      </c>
      <c r="B350" s="267" t="s">
        <v>2394</v>
      </c>
      <c r="C350" s="268">
        <v>338</v>
      </c>
      <c r="D350" s="271">
        <v>0</v>
      </c>
      <c r="E350" s="271">
        <v>0</v>
      </c>
      <c r="F350" s="270" t="str">
        <f t="shared" si="5"/>
        <v>-</v>
      </c>
      <c r="G350" s="13"/>
    </row>
    <row r="351" spans="1:7">
      <c r="A351" s="266">
        <v>4113</v>
      </c>
      <c r="B351" s="267" t="s">
        <v>513</v>
      </c>
      <c r="C351" s="268">
        <v>339</v>
      </c>
      <c r="D351" s="271">
        <v>0</v>
      </c>
      <c r="E351" s="271">
        <v>0</v>
      </c>
      <c r="F351" s="270" t="str">
        <f t="shared" si="5"/>
        <v>-</v>
      </c>
      <c r="G351" s="13"/>
    </row>
    <row r="352" spans="1:7">
      <c r="A352" s="266">
        <v>412</v>
      </c>
      <c r="B352" s="267" t="s">
        <v>2214</v>
      </c>
      <c r="C352" s="268">
        <v>340</v>
      </c>
      <c r="D352" s="269">
        <f>SUM(D353:D358)</f>
        <v>0</v>
      </c>
      <c r="E352" s="269">
        <f>SUM(E353:E358)</f>
        <v>0</v>
      </c>
      <c r="F352" s="270" t="str">
        <f t="shared" si="5"/>
        <v>-</v>
      </c>
      <c r="G352" s="13"/>
    </row>
    <row r="353" spans="1:7">
      <c r="A353" s="266">
        <v>4121</v>
      </c>
      <c r="B353" s="267" t="s">
        <v>2396</v>
      </c>
      <c r="C353" s="268">
        <v>341</v>
      </c>
      <c r="D353" s="271">
        <v>0</v>
      </c>
      <c r="E353" s="271">
        <v>0</v>
      </c>
      <c r="F353" s="270" t="str">
        <f t="shared" si="5"/>
        <v>-</v>
      </c>
      <c r="G353" s="13"/>
    </row>
    <row r="354" spans="1:7">
      <c r="A354" s="266">
        <v>4122</v>
      </c>
      <c r="B354" s="267" t="s">
        <v>2397</v>
      </c>
      <c r="C354" s="268">
        <v>342</v>
      </c>
      <c r="D354" s="271">
        <v>0</v>
      </c>
      <c r="E354" s="271">
        <v>0</v>
      </c>
      <c r="F354" s="270" t="str">
        <f t="shared" si="5"/>
        <v>-</v>
      </c>
      <c r="G354" s="13"/>
    </row>
    <row r="355" spans="1:7">
      <c r="A355" s="266">
        <v>4123</v>
      </c>
      <c r="B355" s="267" t="s">
        <v>2398</v>
      </c>
      <c r="C355" s="268">
        <v>343</v>
      </c>
      <c r="D355" s="271">
        <v>0</v>
      </c>
      <c r="E355" s="271">
        <v>0</v>
      </c>
      <c r="F355" s="270" t="str">
        <f t="shared" si="5"/>
        <v>-</v>
      </c>
      <c r="G355" s="13"/>
    </row>
    <row r="356" spans="1:7">
      <c r="A356" s="266">
        <v>4124</v>
      </c>
      <c r="B356" s="267" t="s">
        <v>2773</v>
      </c>
      <c r="C356" s="268">
        <v>344</v>
      </c>
      <c r="D356" s="271">
        <v>0</v>
      </c>
      <c r="E356" s="271">
        <v>0</v>
      </c>
      <c r="F356" s="270" t="str">
        <f t="shared" si="5"/>
        <v>-</v>
      </c>
      <c r="G356" s="13"/>
    </row>
    <row r="357" spans="1:7">
      <c r="A357" s="266">
        <v>4125</v>
      </c>
      <c r="B357" s="267" t="s">
        <v>3711</v>
      </c>
      <c r="C357" s="268">
        <v>345</v>
      </c>
      <c r="D357" s="271">
        <v>0</v>
      </c>
      <c r="E357" s="271">
        <v>0</v>
      </c>
      <c r="F357" s="270" t="str">
        <f t="shared" ref="F357:F419" si="6">IF(D357&lt;&gt;0,IF(E357/D357&gt;=100,"&gt;&gt;100",E357/D357*100),"-")</f>
        <v>-</v>
      </c>
      <c r="G357" s="13"/>
    </row>
    <row r="358" spans="1:7">
      <c r="A358" s="266">
        <v>4126</v>
      </c>
      <c r="B358" s="267" t="s">
        <v>645</v>
      </c>
      <c r="C358" s="268">
        <v>346</v>
      </c>
      <c r="D358" s="271">
        <v>0</v>
      </c>
      <c r="E358" s="271">
        <v>0</v>
      </c>
      <c r="F358" s="270" t="str">
        <f t="shared" si="6"/>
        <v>-</v>
      </c>
      <c r="G358" s="13"/>
    </row>
    <row r="359" spans="1:7">
      <c r="A359" s="266">
        <v>42</v>
      </c>
      <c r="B359" s="272" t="s">
        <v>2215</v>
      </c>
      <c r="C359" s="268">
        <v>347</v>
      </c>
      <c r="D359" s="269">
        <f>D360+D365+D374+D379+D384+D387</f>
        <v>2498881</v>
      </c>
      <c r="E359" s="269">
        <f>E360+E365+E374+E379+E384+E387</f>
        <v>1627346</v>
      </c>
      <c r="F359" s="270">
        <f t="shared" si="6"/>
        <v>65.122989049898734</v>
      </c>
      <c r="G359" s="13"/>
    </row>
    <row r="360" spans="1:7">
      <c r="A360" s="266">
        <v>421</v>
      </c>
      <c r="B360" s="267" t="s">
        <v>2216</v>
      </c>
      <c r="C360" s="268">
        <v>348</v>
      </c>
      <c r="D360" s="269">
        <f>SUM(D361:D364)</f>
        <v>1719068</v>
      </c>
      <c r="E360" s="269">
        <f>SUM(E361:E364)</f>
        <v>1007209</v>
      </c>
      <c r="F360" s="270">
        <f t="shared" si="6"/>
        <v>58.590410617846409</v>
      </c>
      <c r="G360" s="13"/>
    </row>
    <row r="361" spans="1:7">
      <c r="A361" s="266">
        <v>4211</v>
      </c>
      <c r="B361" s="267" t="s">
        <v>1750</v>
      </c>
      <c r="C361" s="268">
        <v>349</v>
      </c>
      <c r="D361" s="271">
        <v>0</v>
      </c>
      <c r="E361" s="271">
        <v>0</v>
      </c>
      <c r="F361" s="270" t="str">
        <f t="shared" si="6"/>
        <v>-</v>
      </c>
      <c r="G361" s="13"/>
    </row>
    <row r="362" spans="1:7">
      <c r="A362" s="266">
        <v>4212</v>
      </c>
      <c r="B362" s="267" t="s">
        <v>1751</v>
      </c>
      <c r="C362" s="268">
        <v>350</v>
      </c>
      <c r="D362" s="271">
        <v>200257</v>
      </c>
      <c r="E362" s="271">
        <v>0</v>
      </c>
      <c r="F362" s="270">
        <f t="shared" si="6"/>
        <v>0</v>
      </c>
      <c r="G362" s="13"/>
    </row>
    <row r="363" spans="1:7">
      <c r="A363" s="266">
        <v>4213</v>
      </c>
      <c r="B363" s="267" t="s">
        <v>3236</v>
      </c>
      <c r="C363" s="268">
        <v>351</v>
      </c>
      <c r="D363" s="271">
        <v>831073</v>
      </c>
      <c r="E363" s="271">
        <v>536702</v>
      </c>
      <c r="F363" s="270">
        <f t="shared" si="6"/>
        <v>64.57940517860645</v>
      </c>
      <c r="G363" s="13"/>
    </row>
    <row r="364" spans="1:7">
      <c r="A364" s="266">
        <v>4214</v>
      </c>
      <c r="B364" s="267" t="s">
        <v>1752</v>
      </c>
      <c r="C364" s="268">
        <v>352</v>
      </c>
      <c r="D364" s="271">
        <v>687738</v>
      </c>
      <c r="E364" s="271">
        <v>470507</v>
      </c>
      <c r="F364" s="270">
        <f t="shared" si="6"/>
        <v>68.413698239736647</v>
      </c>
      <c r="G364" s="13"/>
    </row>
    <row r="365" spans="1:7">
      <c r="A365" s="266">
        <v>422</v>
      </c>
      <c r="B365" s="267" t="s">
        <v>2217</v>
      </c>
      <c r="C365" s="268">
        <v>353</v>
      </c>
      <c r="D365" s="269">
        <f>SUM(D366:D373)</f>
        <v>318955</v>
      </c>
      <c r="E365" s="269">
        <f>SUM(E366:E373)</f>
        <v>83802</v>
      </c>
      <c r="F365" s="270">
        <f t="shared" si="6"/>
        <v>26.273925788904389</v>
      </c>
      <c r="G365" s="13"/>
    </row>
    <row r="366" spans="1:7">
      <c r="A366" s="266">
        <v>4221</v>
      </c>
      <c r="B366" s="267" t="s">
        <v>3327</v>
      </c>
      <c r="C366" s="268">
        <v>354</v>
      </c>
      <c r="D366" s="271">
        <v>46455</v>
      </c>
      <c r="E366" s="271">
        <v>83802</v>
      </c>
      <c r="F366" s="270">
        <f t="shared" si="6"/>
        <v>180.39392960929931</v>
      </c>
      <c r="G366" s="13"/>
    </row>
    <row r="367" spans="1:7">
      <c r="A367" s="266">
        <v>4222</v>
      </c>
      <c r="B367" s="267" t="s">
        <v>2376</v>
      </c>
      <c r="C367" s="268">
        <v>355</v>
      </c>
      <c r="D367" s="271">
        <v>0</v>
      </c>
      <c r="E367" s="271">
        <v>0</v>
      </c>
      <c r="F367" s="270" t="str">
        <f t="shared" si="6"/>
        <v>-</v>
      </c>
      <c r="G367" s="13"/>
    </row>
    <row r="368" spans="1:7">
      <c r="A368" s="266">
        <v>4223</v>
      </c>
      <c r="B368" s="267" t="s">
        <v>3329</v>
      </c>
      <c r="C368" s="268">
        <v>356</v>
      </c>
      <c r="D368" s="271">
        <v>0</v>
      </c>
      <c r="E368" s="271">
        <v>0</v>
      </c>
      <c r="F368" s="270" t="str">
        <f t="shared" si="6"/>
        <v>-</v>
      </c>
      <c r="G368" s="13"/>
    </row>
    <row r="369" spans="1:7">
      <c r="A369" s="266">
        <v>4224</v>
      </c>
      <c r="B369" s="267" t="s">
        <v>3330</v>
      </c>
      <c r="C369" s="268">
        <v>357</v>
      </c>
      <c r="D369" s="271">
        <v>0</v>
      </c>
      <c r="E369" s="271">
        <v>0</v>
      </c>
      <c r="F369" s="270" t="str">
        <f t="shared" si="6"/>
        <v>-</v>
      </c>
      <c r="G369" s="13"/>
    </row>
    <row r="370" spans="1:7">
      <c r="A370" s="266">
        <v>4225</v>
      </c>
      <c r="B370" s="267" t="s">
        <v>3331</v>
      </c>
      <c r="C370" s="268">
        <v>358</v>
      </c>
      <c r="D370" s="271">
        <v>0</v>
      </c>
      <c r="E370" s="271">
        <v>0</v>
      </c>
      <c r="F370" s="270" t="str">
        <f t="shared" si="6"/>
        <v>-</v>
      </c>
      <c r="G370" s="13"/>
    </row>
    <row r="371" spans="1:7">
      <c r="A371" s="266">
        <v>4226</v>
      </c>
      <c r="B371" s="267" t="s">
        <v>3332</v>
      </c>
      <c r="C371" s="268">
        <v>359</v>
      </c>
      <c r="D371" s="271">
        <v>0</v>
      </c>
      <c r="E371" s="271">
        <v>0</v>
      </c>
      <c r="F371" s="270" t="str">
        <f t="shared" si="6"/>
        <v>-</v>
      </c>
      <c r="G371" s="13"/>
    </row>
    <row r="372" spans="1:7">
      <c r="A372" s="266">
        <v>4227</v>
      </c>
      <c r="B372" s="272" t="s">
        <v>3333</v>
      </c>
      <c r="C372" s="268">
        <v>360</v>
      </c>
      <c r="D372" s="271">
        <v>272500</v>
      </c>
      <c r="E372" s="271">
        <v>0</v>
      </c>
      <c r="F372" s="270">
        <f t="shared" si="6"/>
        <v>0</v>
      </c>
      <c r="G372" s="13"/>
    </row>
    <row r="373" spans="1:7">
      <c r="A373" s="266" t="s">
        <v>2218</v>
      </c>
      <c r="B373" s="272" t="s">
        <v>3429</v>
      </c>
      <c r="C373" s="268">
        <v>361</v>
      </c>
      <c r="D373" s="271">
        <v>0</v>
      </c>
      <c r="E373" s="271">
        <v>0</v>
      </c>
      <c r="F373" s="270" t="str">
        <f t="shared" si="6"/>
        <v>-</v>
      </c>
      <c r="G373" s="13"/>
    </row>
    <row r="374" spans="1:7">
      <c r="A374" s="266">
        <v>423</v>
      </c>
      <c r="B374" s="267" t="s">
        <v>1854</v>
      </c>
      <c r="C374" s="268">
        <v>362</v>
      </c>
      <c r="D374" s="269">
        <f>SUM(D375:D378)</f>
        <v>0</v>
      </c>
      <c r="E374" s="269">
        <f>SUM(E375:E378)</f>
        <v>0</v>
      </c>
      <c r="F374" s="270" t="str">
        <f t="shared" si="6"/>
        <v>-</v>
      </c>
      <c r="G374" s="13"/>
    </row>
    <row r="375" spans="1:7">
      <c r="A375" s="266">
        <v>4231</v>
      </c>
      <c r="B375" s="267" t="s">
        <v>3334</v>
      </c>
      <c r="C375" s="268">
        <v>363</v>
      </c>
      <c r="D375" s="271">
        <v>0</v>
      </c>
      <c r="E375" s="271">
        <v>0</v>
      </c>
      <c r="F375" s="270" t="str">
        <f t="shared" si="6"/>
        <v>-</v>
      </c>
      <c r="G375" s="13"/>
    </row>
    <row r="376" spans="1:7">
      <c r="A376" s="266">
        <v>4232</v>
      </c>
      <c r="B376" s="267" t="s">
        <v>3335</v>
      </c>
      <c r="C376" s="268">
        <v>364</v>
      </c>
      <c r="D376" s="271">
        <v>0</v>
      </c>
      <c r="E376" s="271">
        <v>0</v>
      </c>
      <c r="F376" s="270" t="str">
        <f t="shared" si="6"/>
        <v>-</v>
      </c>
      <c r="G376" s="13"/>
    </row>
    <row r="377" spans="1:7">
      <c r="A377" s="266">
        <v>4233</v>
      </c>
      <c r="B377" s="267" t="s">
        <v>535</v>
      </c>
      <c r="C377" s="268">
        <v>365</v>
      </c>
      <c r="D377" s="271">
        <v>0</v>
      </c>
      <c r="E377" s="271">
        <v>0</v>
      </c>
      <c r="F377" s="270" t="str">
        <f t="shared" si="6"/>
        <v>-</v>
      </c>
      <c r="G377" s="13"/>
    </row>
    <row r="378" spans="1:7">
      <c r="A378" s="266">
        <v>4234</v>
      </c>
      <c r="B378" s="272" t="s">
        <v>574</v>
      </c>
      <c r="C378" s="268">
        <v>366</v>
      </c>
      <c r="D378" s="271">
        <v>0</v>
      </c>
      <c r="E378" s="271">
        <v>0</v>
      </c>
      <c r="F378" s="270" t="str">
        <f t="shared" si="6"/>
        <v>-</v>
      </c>
      <c r="G378" s="13"/>
    </row>
    <row r="379" spans="1:7">
      <c r="A379" s="266">
        <v>424</v>
      </c>
      <c r="B379" s="267" t="s">
        <v>1855</v>
      </c>
      <c r="C379" s="268">
        <v>367</v>
      </c>
      <c r="D379" s="269">
        <f>SUM(D380:D383)</f>
        <v>0</v>
      </c>
      <c r="E379" s="269">
        <f>SUM(E380:E383)</f>
        <v>0</v>
      </c>
      <c r="F379" s="270" t="str">
        <f t="shared" si="6"/>
        <v>-</v>
      </c>
      <c r="G379" s="13"/>
    </row>
    <row r="380" spans="1:7">
      <c r="A380" s="266">
        <v>4241</v>
      </c>
      <c r="B380" s="267" t="s">
        <v>3240</v>
      </c>
      <c r="C380" s="268">
        <v>368</v>
      </c>
      <c r="D380" s="271">
        <v>0</v>
      </c>
      <c r="E380" s="271">
        <v>0</v>
      </c>
      <c r="F380" s="270" t="str">
        <f t="shared" si="6"/>
        <v>-</v>
      </c>
      <c r="G380" s="13"/>
    </row>
    <row r="381" spans="1:7">
      <c r="A381" s="266">
        <v>4242</v>
      </c>
      <c r="B381" s="267" t="s">
        <v>3238</v>
      </c>
      <c r="C381" s="268">
        <v>369</v>
      </c>
      <c r="D381" s="271">
        <v>0</v>
      </c>
      <c r="E381" s="271">
        <v>0</v>
      </c>
      <c r="F381" s="270" t="str">
        <f t="shared" si="6"/>
        <v>-</v>
      </c>
      <c r="G381" s="13"/>
    </row>
    <row r="382" spans="1:7">
      <c r="A382" s="266">
        <v>4243</v>
      </c>
      <c r="B382" s="267" t="s">
        <v>2079</v>
      </c>
      <c r="C382" s="268">
        <v>370</v>
      </c>
      <c r="D382" s="271">
        <v>0</v>
      </c>
      <c r="E382" s="271">
        <v>0</v>
      </c>
      <c r="F382" s="270" t="str">
        <f t="shared" si="6"/>
        <v>-</v>
      </c>
      <c r="G382" s="13"/>
    </row>
    <row r="383" spans="1:7">
      <c r="A383" s="266">
        <v>4244</v>
      </c>
      <c r="B383" s="267" t="s">
        <v>2080</v>
      </c>
      <c r="C383" s="268">
        <v>371</v>
      </c>
      <c r="D383" s="271">
        <v>0</v>
      </c>
      <c r="E383" s="271">
        <v>0</v>
      </c>
      <c r="F383" s="270" t="str">
        <f t="shared" si="6"/>
        <v>-</v>
      </c>
      <c r="G383" s="13"/>
    </row>
    <row r="384" spans="1:7">
      <c r="A384" s="266">
        <v>425</v>
      </c>
      <c r="B384" s="267" t="s">
        <v>1856</v>
      </c>
      <c r="C384" s="268">
        <v>372</v>
      </c>
      <c r="D384" s="269">
        <f>SUM(D385:D386)</f>
        <v>0</v>
      </c>
      <c r="E384" s="269">
        <f>SUM(E385:E386)</f>
        <v>0</v>
      </c>
      <c r="F384" s="270" t="str">
        <f t="shared" si="6"/>
        <v>-</v>
      </c>
      <c r="G384" s="13"/>
    </row>
    <row r="385" spans="1:7">
      <c r="A385" s="266">
        <v>4251</v>
      </c>
      <c r="B385" s="267" t="s">
        <v>2377</v>
      </c>
      <c r="C385" s="268">
        <v>373</v>
      </c>
      <c r="D385" s="271">
        <v>0</v>
      </c>
      <c r="E385" s="271">
        <v>0</v>
      </c>
      <c r="F385" s="270" t="str">
        <f t="shared" si="6"/>
        <v>-</v>
      </c>
      <c r="G385" s="13"/>
    </row>
    <row r="386" spans="1:7">
      <c r="A386" s="266">
        <v>4252</v>
      </c>
      <c r="B386" s="267" t="s">
        <v>1416</v>
      </c>
      <c r="C386" s="268">
        <v>374</v>
      </c>
      <c r="D386" s="271">
        <v>0</v>
      </c>
      <c r="E386" s="271">
        <v>0</v>
      </c>
      <c r="F386" s="270" t="str">
        <f t="shared" si="6"/>
        <v>-</v>
      </c>
      <c r="G386" s="13"/>
    </row>
    <row r="387" spans="1:7">
      <c r="A387" s="266">
        <v>426</v>
      </c>
      <c r="B387" s="267" t="s">
        <v>3883</v>
      </c>
      <c r="C387" s="268">
        <v>375</v>
      </c>
      <c r="D387" s="269">
        <f>SUM(D388:D391)</f>
        <v>460858</v>
      </c>
      <c r="E387" s="269">
        <f>SUM(E388:E391)</f>
        <v>536335</v>
      </c>
      <c r="F387" s="270">
        <f t="shared" si="6"/>
        <v>116.37749588810435</v>
      </c>
      <c r="G387" s="13"/>
    </row>
    <row r="388" spans="1:7">
      <c r="A388" s="266">
        <v>4261</v>
      </c>
      <c r="B388" s="267" t="s">
        <v>3239</v>
      </c>
      <c r="C388" s="268">
        <v>376</v>
      </c>
      <c r="D388" s="271">
        <v>0</v>
      </c>
      <c r="E388" s="271">
        <v>0</v>
      </c>
      <c r="F388" s="270" t="str">
        <f t="shared" si="6"/>
        <v>-</v>
      </c>
      <c r="G388" s="13"/>
    </row>
    <row r="389" spans="1:7">
      <c r="A389" s="266">
        <v>4262</v>
      </c>
      <c r="B389" s="267" t="s">
        <v>3477</v>
      </c>
      <c r="C389" s="268">
        <v>377</v>
      </c>
      <c r="D389" s="271">
        <v>0</v>
      </c>
      <c r="E389" s="271">
        <v>0</v>
      </c>
      <c r="F389" s="270" t="str">
        <f t="shared" si="6"/>
        <v>-</v>
      </c>
      <c r="G389" s="13"/>
    </row>
    <row r="390" spans="1:7">
      <c r="A390" s="266">
        <v>4263</v>
      </c>
      <c r="B390" s="267" t="s">
        <v>3478</v>
      </c>
      <c r="C390" s="268">
        <v>378</v>
      </c>
      <c r="D390" s="271">
        <v>193795</v>
      </c>
      <c r="E390" s="271">
        <v>329594</v>
      </c>
      <c r="F390" s="270">
        <f t="shared" si="6"/>
        <v>170.0735313088573</v>
      </c>
      <c r="G390" s="13"/>
    </row>
    <row r="391" spans="1:7">
      <c r="A391" s="266">
        <v>4264</v>
      </c>
      <c r="B391" s="267" t="s">
        <v>3479</v>
      </c>
      <c r="C391" s="268">
        <v>379</v>
      </c>
      <c r="D391" s="271">
        <v>267063</v>
      </c>
      <c r="E391" s="271">
        <v>206741</v>
      </c>
      <c r="F391" s="270">
        <f t="shared" si="6"/>
        <v>77.412820195983727</v>
      </c>
      <c r="G391" s="13"/>
    </row>
    <row r="392" spans="1:7">
      <c r="A392" s="266">
        <v>43</v>
      </c>
      <c r="B392" s="267" t="s">
        <v>3884</v>
      </c>
      <c r="C392" s="268">
        <v>380</v>
      </c>
      <c r="D392" s="269">
        <f>D393</f>
        <v>0</v>
      </c>
      <c r="E392" s="269">
        <f>E393</f>
        <v>0</v>
      </c>
      <c r="F392" s="270" t="str">
        <f t="shared" si="6"/>
        <v>-</v>
      </c>
      <c r="G392" s="13"/>
    </row>
    <row r="393" spans="1:7">
      <c r="A393" s="266">
        <v>431</v>
      </c>
      <c r="B393" s="267" t="s">
        <v>3885</v>
      </c>
      <c r="C393" s="268">
        <v>381</v>
      </c>
      <c r="D393" s="269">
        <f>SUM(D394:D395)</f>
        <v>0</v>
      </c>
      <c r="E393" s="269">
        <f>SUM(E394:E395)</f>
        <v>0</v>
      </c>
      <c r="F393" s="270" t="str">
        <f t="shared" si="6"/>
        <v>-</v>
      </c>
      <c r="G393" s="13"/>
    </row>
    <row r="394" spans="1:7">
      <c r="A394" s="266">
        <v>4311</v>
      </c>
      <c r="B394" s="267" t="s">
        <v>3480</v>
      </c>
      <c r="C394" s="268">
        <v>382</v>
      </c>
      <c r="D394" s="271">
        <v>0</v>
      </c>
      <c r="E394" s="271">
        <v>0</v>
      </c>
      <c r="F394" s="270" t="str">
        <f t="shared" si="6"/>
        <v>-</v>
      </c>
      <c r="G394" s="13"/>
    </row>
    <row r="395" spans="1:7">
      <c r="A395" s="266">
        <v>4312</v>
      </c>
      <c r="B395" s="267" t="s">
        <v>3481</v>
      </c>
      <c r="C395" s="268">
        <v>383</v>
      </c>
      <c r="D395" s="271">
        <v>0</v>
      </c>
      <c r="E395" s="271">
        <v>0</v>
      </c>
      <c r="F395" s="270" t="str">
        <f t="shared" si="6"/>
        <v>-</v>
      </c>
      <c r="G395" s="13"/>
    </row>
    <row r="396" spans="1:7">
      <c r="A396" s="266">
        <v>44</v>
      </c>
      <c r="B396" s="267" t="s">
        <v>3886</v>
      </c>
      <c r="C396" s="268">
        <v>384</v>
      </c>
      <c r="D396" s="269">
        <f>D397</f>
        <v>0</v>
      </c>
      <c r="E396" s="269">
        <f>E397</f>
        <v>0</v>
      </c>
      <c r="F396" s="270" t="str">
        <f t="shared" si="6"/>
        <v>-</v>
      </c>
      <c r="G396" s="13"/>
    </row>
    <row r="397" spans="1:7">
      <c r="A397" s="266">
        <v>441</v>
      </c>
      <c r="B397" s="267" t="s">
        <v>3887</v>
      </c>
      <c r="C397" s="268">
        <v>385</v>
      </c>
      <c r="D397" s="269">
        <f>D398</f>
        <v>0</v>
      </c>
      <c r="E397" s="269">
        <f>E398</f>
        <v>0</v>
      </c>
      <c r="F397" s="270" t="str">
        <f t="shared" si="6"/>
        <v>-</v>
      </c>
      <c r="G397" s="13"/>
    </row>
    <row r="398" spans="1:7">
      <c r="A398" s="266">
        <v>4411</v>
      </c>
      <c r="B398" s="267" t="s">
        <v>512</v>
      </c>
      <c r="C398" s="268">
        <v>386</v>
      </c>
      <c r="D398" s="271">
        <v>0</v>
      </c>
      <c r="E398" s="271">
        <v>0</v>
      </c>
      <c r="F398" s="270" t="str">
        <f t="shared" si="6"/>
        <v>-</v>
      </c>
      <c r="G398" s="13"/>
    </row>
    <row r="399" spans="1:7">
      <c r="A399" s="266">
        <v>45</v>
      </c>
      <c r="B399" s="267" t="s">
        <v>3888</v>
      </c>
      <c r="C399" s="268">
        <v>387</v>
      </c>
      <c r="D399" s="269">
        <f>D400+D402+D404+D406</f>
        <v>0</v>
      </c>
      <c r="E399" s="269">
        <f>E400+E402+E404+E406</f>
        <v>0</v>
      </c>
      <c r="F399" s="270" t="str">
        <f t="shared" si="6"/>
        <v>-</v>
      </c>
      <c r="G399" s="13"/>
    </row>
    <row r="400" spans="1:7">
      <c r="A400" s="266">
        <v>451</v>
      </c>
      <c r="B400" s="267" t="s">
        <v>3889</v>
      </c>
      <c r="C400" s="268">
        <v>388</v>
      </c>
      <c r="D400" s="269">
        <f>D401</f>
        <v>0</v>
      </c>
      <c r="E400" s="269">
        <f>E401</f>
        <v>0</v>
      </c>
      <c r="F400" s="270" t="str">
        <f t="shared" si="6"/>
        <v>-</v>
      </c>
      <c r="G400" s="13"/>
    </row>
    <row r="401" spans="1:7">
      <c r="A401" s="266">
        <v>4511</v>
      </c>
      <c r="B401" s="267" t="s">
        <v>1809</v>
      </c>
      <c r="C401" s="268">
        <v>389</v>
      </c>
      <c r="D401" s="271">
        <v>0</v>
      </c>
      <c r="E401" s="271">
        <v>0</v>
      </c>
      <c r="F401" s="270" t="str">
        <f t="shared" si="6"/>
        <v>-</v>
      </c>
      <c r="G401" s="13"/>
    </row>
    <row r="402" spans="1:7">
      <c r="A402" s="266">
        <v>452</v>
      </c>
      <c r="B402" s="267" t="s">
        <v>3890</v>
      </c>
      <c r="C402" s="268">
        <v>390</v>
      </c>
      <c r="D402" s="269">
        <f>D403</f>
        <v>0</v>
      </c>
      <c r="E402" s="269">
        <f>E403</f>
        <v>0</v>
      </c>
      <c r="F402" s="270" t="str">
        <f t="shared" si="6"/>
        <v>-</v>
      </c>
      <c r="G402" s="13"/>
    </row>
    <row r="403" spans="1:7">
      <c r="A403" s="266">
        <v>4521</v>
      </c>
      <c r="B403" s="267" t="s">
        <v>3576</v>
      </c>
      <c r="C403" s="268">
        <v>391</v>
      </c>
      <c r="D403" s="271">
        <v>0</v>
      </c>
      <c r="E403" s="271">
        <v>0</v>
      </c>
      <c r="F403" s="270" t="str">
        <f t="shared" si="6"/>
        <v>-</v>
      </c>
      <c r="G403" s="13"/>
    </row>
    <row r="404" spans="1:7">
      <c r="A404" s="266">
        <v>453</v>
      </c>
      <c r="B404" s="267" t="s">
        <v>3891</v>
      </c>
      <c r="C404" s="268">
        <v>392</v>
      </c>
      <c r="D404" s="269">
        <f>D405</f>
        <v>0</v>
      </c>
      <c r="E404" s="269">
        <f>E405</f>
        <v>0</v>
      </c>
      <c r="F404" s="270" t="str">
        <f t="shared" si="6"/>
        <v>-</v>
      </c>
      <c r="G404" s="13"/>
    </row>
    <row r="405" spans="1:7">
      <c r="A405" s="266">
        <v>4531</v>
      </c>
      <c r="B405" s="267" t="s">
        <v>3577</v>
      </c>
      <c r="C405" s="268">
        <v>393</v>
      </c>
      <c r="D405" s="271">
        <v>0</v>
      </c>
      <c r="E405" s="271">
        <v>0</v>
      </c>
      <c r="F405" s="270" t="str">
        <f t="shared" si="6"/>
        <v>-</v>
      </c>
      <c r="G405" s="13"/>
    </row>
    <row r="406" spans="1:7">
      <c r="A406" s="266">
        <v>454</v>
      </c>
      <c r="B406" s="267" t="s">
        <v>3892</v>
      </c>
      <c r="C406" s="268">
        <v>394</v>
      </c>
      <c r="D406" s="269">
        <f>D407</f>
        <v>0</v>
      </c>
      <c r="E406" s="269">
        <f>E407</f>
        <v>0</v>
      </c>
      <c r="F406" s="270" t="str">
        <f t="shared" si="6"/>
        <v>-</v>
      </c>
      <c r="G406" s="13"/>
    </row>
    <row r="407" spans="1:7">
      <c r="A407" s="266">
        <v>4541</v>
      </c>
      <c r="B407" s="267" t="s">
        <v>3578</v>
      </c>
      <c r="C407" s="268">
        <v>395</v>
      </c>
      <c r="D407" s="271">
        <v>0</v>
      </c>
      <c r="E407" s="271">
        <v>0</v>
      </c>
      <c r="F407" s="270" t="str">
        <f t="shared" si="6"/>
        <v>-</v>
      </c>
      <c r="G407" s="13"/>
    </row>
    <row r="408" spans="1:7">
      <c r="A408" s="266" t="s">
        <v>1926</v>
      </c>
      <c r="B408" s="267" t="s">
        <v>3893</v>
      </c>
      <c r="C408" s="268">
        <v>396</v>
      </c>
      <c r="D408" s="269">
        <f>IF(D293&gt;=D346, D293-D346, 0)</f>
        <v>0</v>
      </c>
      <c r="E408" s="269">
        <f>IF(E293&gt;=E346, E293-E346, 0)</f>
        <v>0</v>
      </c>
      <c r="F408" s="270" t="str">
        <f t="shared" si="6"/>
        <v>-</v>
      </c>
      <c r="G408" s="13"/>
    </row>
    <row r="409" spans="1:7">
      <c r="A409" s="266" t="s">
        <v>1926</v>
      </c>
      <c r="B409" s="267" t="s">
        <v>3894</v>
      </c>
      <c r="C409" s="268">
        <v>397</v>
      </c>
      <c r="D409" s="269">
        <f>IF(D346&gt;=D293, D346-D293, 0)</f>
        <v>2460336</v>
      </c>
      <c r="E409" s="269">
        <f>IF(E346&gt;=E293, E346-E293, 0)</f>
        <v>1618225</v>
      </c>
      <c r="F409" s="270">
        <f t="shared" si="6"/>
        <v>65.772520501264864</v>
      </c>
      <c r="G409" s="13"/>
    </row>
    <row r="410" spans="1:7">
      <c r="A410" s="266">
        <v>92212</v>
      </c>
      <c r="B410" s="267" t="s">
        <v>3580</v>
      </c>
      <c r="C410" s="268">
        <v>398</v>
      </c>
      <c r="D410" s="271">
        <v>0</v>
      </c>
      <c r="E410" s="271">
        <v>0</v>
      </c>
      <c r="F410" s="270" t="str">
        <f t="shared" si="6"/>
        <v>-</v>
      </c>
      <c r="G410" s="13"/>
    </row>
    <row r="411" spans="1:7">
      <c r="A411" s="266">
        <v>92222</v>
      </c>
      <c r="B411" s="267" t="s">
        <v>643</v>
      </c>
      <c r="C411" s="268">
        <v>399</v>
      </c>
      <c r="D411" s="271">
        <v>1692223</v>
      </c>
      <c r="E411" s="271">
        <v>1380277</v>
      </c>
      <c r="F411" s="270">
        <f t="shared" si="6"/>
        <v>81.565904730050349</v>
      </c>
      <c r="G411" s="13"/>
    </row>
    <row r="412" spans="1:7">
      <c r="A412" s="266">
        <v>97</v>
      </c>
      <c r="B412" s="267" t="s">
        <v>3442</v>
      </c>
      <c r="C412" s="268">
        <v>400</v>
      </c>
      <c r="D412" s="271">
        <v>129818</v>
      </c>
      <c r="E412" s="271">
        <v>164168</v>
      </c>
      <c r="F412" s="270">
        <f t="shared" si="6"/>
        <v>126.46012109260658</v>
      </c>
      <c r="G412" s="13"/>
    </row>
    <row r="413" spans="1:7">
      <c r="A413" s="266" t="s">
        <v>1926</v>
      </c>
      <c r="B413" s="267" t="s">
        <v>3895</v>
      </c>
      <c r="C413" s="268">
        <v>401</v>
      </c>
      <c r="D413" s="269">
        <f>D12+D293</f>
        <v>8090491</v>
      </c>
      <c r="E413" s="269">
        <f>E12+E293</f>
        <v>6920817</v>
      </c>
      <c r="F413" s="270">
        <f t="shared" si="6"/>
        <v>85.542607982630471</v>
      </c>
      <c r="G413" s="13"/>
    </row>
    <row r="414" spans="1:7">
      <c r="A414" s="266" t="s">
        <v>1926</v>
      </c>
      <c r="B414" s="267" t="s">
        <v>3896</v>
      </c>
      <c r="C414" s="268">
        <v>402</v>
      </c>
      <c r="D414" s="269">
        <f>D283+D346</f>
        <v>7424327</v>
      </c>
      <c r="E414" s="269">
        <f>E283+E346</f>
        <v>6872276</v>
      </c>
      <c r="F414" s="270">
        <f t="shared" si="6"/>
        <v>92.564295726737257</v>
      </c>
      <c r="G414" s="13"/>
    </row>
    <row r="415" spans="1:7">
      <c r="A415" s="266" t="s">
        <v>1926</v>
      </c>
      <c r="B415" s="267" t="s">
        <v>3897</v>
      </c>
      <c r="C415" s="268">
        <v>403</v>
      </c>
      <c r="D415" s="269">
        <f>IF(D413&gt;=D414,D413-D414,0)</f>
        <v>666164</v>
      </c>
      <c r="E415" s="269">
        <f>IF(E413&gt;=E414,E413-E414,0)</f>
        <v>48541</v>
      </c>
      <c r="F415" s="270">
        <f t="shared" si="6"/>
        <v>7.2866441296737738</v>
      </c>
      <c r="G415" s="13"/>
    </row>
    <row r="416" spans="1:7">
      <c r="A416" s="266" t="s">
        <v>1926</v>
      </c>
      <c r="B416" s="267" t="s">
        <v>3898</v>
      </c>
      <c r="C416" s="268">
        <v>404</v>
      </c>
      <c r="D416" s="269">
        <f>IF(D414&gt;=D413,D414-D413,0)</f>
        <v>0</v>
      </c>
      <c r="E416" s="269">
        <f>IF(E414&gt;=E413,E414-E413,0)</f>
        <v>0</v>
      </c>
      <c r="F416" s="270" t="str">
        <f t="shared" si="6"/>
        <v>-</v>
      </c>
      <c r="G416" s="13"/>
    </row>
    <row r="417" spans="1:7">
      <c r="A417" s="279" t="s">
        <v>1209</v>
      </c>
      <c r="B417" s="272" t="s">
        <v>1905</v>
      </c>
      <c r="C417" s="268">
        <v>405</v>
      </c>
      <c r="D417" s="269">
        <f>IF(D286-D287+D410-D411&gt;=0,D286-D287+D410-D411,0)</f>
        <v>0</v>
      </c>
      <c r="E417" s="269">
        <f>IF(E286-E287+E410-E411&gt;=0,E286-E287+E410-E411,0)</f>
        <v>0</v>
      </c>
      <c r="F417" s="270" t="str">
        <f t="shared" si="6"/>
        <v>-</v>
      </c>
      <c r="G417" s="13"/>
    </row>
    <row r="418" spans="1:7">
      <c r="A418" s="279" t="s">
        <v>1209</v>
      </c>
      <c r="B418" s="267" t="s">
        <v>1906</v>
      </c>
      <c r="C418" s="268">
        <v>406</v>
      </c>
      <c r="D418" s="269">
        <f>IF(D287-D286+D411-D410&gt;=0,D287-D286+D411-D410,0)</f>
        <v>1692223</v>
      </c>
      <c r="E418" s="269">
        <f>IF(E287-E286+E411-E410&gt;=0,E287-E286+E411-E410,0)</f>
        <v>1280099</v>
      </c>
      <c r="F418" s="270">
        <f t="shared" si="6"/>
        <v>75.645999374786882</v>
      </c>
      <c r="G418" s="13"/>
    </row>
    <row r="419" spans="1:7">
      <c r="A419" s="274" t="s">
        <v>1210</v>
      </c>
      <c r="B419" s="275" t="s">
        <v>1907</v>
      </c>
      <c r="C419" s="276">
        <v>407</v>
      </c>
      <c r="D419" s="280">
        <f>D288+D412</f>
        <v>3106573</v>
      </c>
      <c r="E419" s="280">
        <f>E288+E412</f>
        <v>4057449</v>
      </c>
      <c r="F419" s="278">
        <f t="shared" si="6"/>
        <v>130.60851941995247</v>
      </c>
      <c r="G419" s="13"/>
    </row>
    <row r="420" spans="1:7" s="24" customFormat="1" ht="15">
      <c r="A420" s="443" t="s">
        <v>1586</v>
      </c>
      <c r="B420" s="441"/>
      <c r="C420" s="441"/>
      <c r="D420" s="441"/>
      <c r="E420" s="441"/>
      <c r="F420" s="447"/>
    </row>
    <row r="421" spans="1:7">
      <c r="A421" s="261">
        <v>8</v>
      </c>
      <c r="B421" s="262" t="s">
        <v>3899</v>
      </c>
      <c r="C421" s="263">
        <v>408</v>
      </c>
      <c r="D421" s="264">
        <f>D422+D461+D474+D487+D519</f>
        <v>0</v>
      </c>
      <c r="E421" s="264">
        <f>E422+E461+E474+E487+E519</f>
        <v>0</v>
      </c>
      <c r="F421" s="265" t="str">
        <f t="shared" ref="F421:F484" si="7">IF(D421&lt;&gt;0,IF(E421/D421&gt;=100,"&gt;&gt;100",E421/D421*100),"-")</f>
        <v>-</v>
      </c>
      <c r="G421" s="13"/>
    </row>
    <row r="422" spans="1:7" ht="24">
      <c r="A422" s="266">
        <v>81</v>
      </c>
      <c r="B422" s="273" t="s">
        <v>3900</v>
      </c>
      <c r="C422" s="268">
        <v>409</v>
      </c>
      <c r="D422" s="269">
        <f>D423+D428+D431+D435+D437+D444+D449+D457</f>
        <v>0</v>
      </c>
      <c r="E422" s="269">
        <f>E423+E428+E431+E435+E437+E444+E449+E457</f>
        <v>0</v>
      </c>
      <c r="F422" s="270" t="str">
        <f t="shared" si="7"/>
        <v>-</v>
      </c>
      <c r="G422" s="13"/>
    </row>
    <row r="423" spans="1:7" ht="24">
      <c r="A423" s="266">
        <v>811</v>
      </c>
      <c r="B423" s="267" t="s">
        <v>3901</v>
      </c>
      <c r="C423" s="268">
        <v>410</v>
      </c>
      <c r="D423" s="269">
        <f>SUM(D424:D427)</f>
        <v>0</v>
      </c>
      <c r="E423" s="269">
        <f>SUM(E424:E427)</f>
        <v>0</v>
      </c>
      <c r="F423" s="270" t="str">
        <f t="shared" si="7"/>
        <v>-</v>
      </c>
      <c r="G423" s="13"/>
    </row>
    <row r="424" spans="1:7">
      <c r="A424" s="266">
        <v>8113</v>
      </c>
      <c r="B424" s="267" t="s">
        <v>437</v>
      </c>
      <c r="C424" s="268">
        <v>411</v>
      </c>
      <c r="D424" s="271">
        <v>0</v>
      </c>
      <c r="E424" s="271">
        <v>0</v>
      </c>
      <c r="F424" s="270" t="str">
        <f t="shared" si="7"/>
        <v>-</v>
      </c>
      <c r="G424" s="13"/>
    </row>
    <row r="425" spans="1:7">
      <c r="A425" s="266">
        <v>8114</v>
      </c>
      <c r="B425" s="267" t="s">
        <v>3823</v>
      </c>
      <c r="C425" s="268">
        <v>412</v>
      </c>
      <c r="D425" s="271">
        <v>0</v>
      </c>
      <c r="E425" s="271">
        <v>0</v>
      </c>
      <c r="F425" s="270" t="str">
        <f t="shared" si="7"/>
        <v>-</v>
      </c>
      <c r="G425" s="13"/>
    </row>
    <row r="426" spans="1:7">
      <c r="A426" s="266">
        <v>8115</v>
      </c>
      <c r="B426" s="267" t="s">
        <v>3824</v>
      </c>
      <c r="C426" s="268">
        <v>413</v>
      </c>
      <c r="D426" s="271">
        <v>0</v>
      </c>
      <c r="E426" s="271">
        <v>0</v>
      </c>
      <c r="F426" s="270" t="str">
        <f t="shared" si="7"/>
        <v>-</v>
      </c>
      <c r="G426" s="13"/>
    </row>
    <row r="427" spans="1:7">
      <c r="A427" s="266">
        <v>8116</v>
      </c>
      <c r="B427" s="267" t="s">
        <v>3825</v>
      </c>
      <c r="C427" s="268">
        <v>414</v>
      </c>
      <c r="D427" s="271">
        <v>0</v>
      </c>
      <c r="E427" s="271">
        <v>0</v>
      </c>
      <c r="F427" s="270" t="str">
        <f t="shared" si="7"/>
        <v>-</v>
      </c>
      <c r="G427" s="13"/>
    </row>
    <row r="428" spans="1:7" ht="24">
      <c r="A428" s="266">
        <v>812</v>
      </c>
      <c r="B428" s="267" t="s">
        <v>3902</v>
      </c>
      <c r="C428" s="268">
        <v>415</v>
      </c>
      <c r="D428" s="269">
        <f>SUM(D429:D430)</f>
        <v>0</v>
      </c>
      <c r="E428" s="269">
        <f>SUM(E429:E430)</f>
        <v>0</v>
      </c>
      <c r="F428" s="270" t="str">
        <f t="shared" si="7"/>
        <v>-</v>
      </c>
      <c r="G428" s="13"/>
    </row>
    <row r="429" spans="1:7">
      <c r="A429" s="266">
        <v>8121</v>
      </c>
      <c r="B429" s="272" t="s">
        <v>2620</v>
      </c>
      <c r="C429" s="268">
        <v>416</v>
      </c>
      <c r="D429" s="271">
        <v>0</v>
      </c>
      <c r="E429" s="271">
        <v>0</v>
      </c>
      <c r="F429" s="270" t="str">
        <f t="shared" si="7"/>
        <v>-</v>
      </c>
      <c r="G429" s="13"/>
    </row>
    <row r="430" spans="1:7">
      <c r="A430" s="266">
        <v>8122</v>
      </c>
      <c r="B430" s="272" t="s">
        <v>2621</v>
      </c>
      <c r="C430" s="268">
        <v>417</v>
      </c>
      <c r="D430" s="271">
        <v>0</v>
      </c>
      <c r="E430" s="271">
        <v>0</v>
      </c>
      <c r="F430" s="270" t="str">
        <f t="shared" si="7"/>
        <v>-</v>
      </c>
      <c r="G430" s="13"/>
    </row>
    <row r="431" spans="1:7" ht="24">
      <c r="A431" s="266">
        <v>813</v>
      </c>
      <c r="B431" s="267" t="s">
        <v>3903</v>
      </c>
      <c r="C431" s="268">
        <v>418</v>
      </c>
      <c r="D431" s="269">
        <f>SUM(D432:D434)</f>
        <v>0</v>
      </c>
      <c r="E431" s="269">
        <f>SUM(E432:E434)</f>
        <v>0</v>
      </c>
      <c r="F431" s="270" t="str">
        <f t="shared" si="7"/>
        <v>-</v>
      </c>
      <c r="G431" s="13"/>
    </row>
    <row r="432" spans="1:7">
      <c r="A432" s="266">
        <v>8132</v>
      </c>
      <c r="B432" s="267" t="s">
        <v>273</v>
      </c>
      <c r="C432" s="268">
        <v>419</v>
      </c>
      <c r="D432" s="271">
        <v>0</v>
      </c>
      <c r="E432" s="271">
        <v>0</v>
      </c>
      <c r="F432" s="270" t="str">
        <f t="shared" si="7"/>
        <v>-</v>
      </c>
      <c r="G432" s="13"/>
    </row>
    <row r="433" spans="1:7">
      <c r="A433" s="266">
        <v>8133</v>
      </c>
      <c r="B433" s="267" t="s">
        <v>1611</v>
      </c>
      <c r="C433" s="268">
        <v>420</v>
      </c>
      <c r="D433" s="271">
        <v>0</v>
      </c>
      <c r="E433" s="271">
        <v>0</v>
      </c>
      <c r="F433" s="270" t="str">
        <f t="shared" si="7"/>
        <v>-</v>
      </c>
      <c r="G433" s="13"/>
    </row>
    <row r="434" spans="1:7">
      <c r="A434" s="266">
        <v>8134</v>
      </c>
      <c r="B434" s="267" t="s">
        <v>1612</v>
      </c>
      <c r="C434" s="268">
        <v>421</v>
      </c>
      <c r="D434" s="271">
        <v>0</v>
      </c>
      <c r="E434" s="271">
        <v>0</v>
      </c>
      <c r="F434" s="270" t="str">
        <f t="shared" si="7"/>
        <v>-</v>
      </c>
      <c r="G434" s="13"/>
    </row>
    <row r="435" spans="1:7">
      <c r="A435" s="266">
        <v>814</v>
      </c>
      <c r="B435" s="272" t="s">
        <v>3904</v>
      </c>
      <c r="C435" s="268">
        <v>422</v>
      </c>
      <c r="D435" s="269">
        <f>D436</f>
        <v>0</v>
      </c>
      <c r="E435" s="269">
        <f>E436</f>
        <v>0</v>
      </c>
      <c r="F435" s="270" t="str">
        <f t="shared" si="7"/>
        <v>-</v>
      </c>
      <c r="G435" s="13"/>
    </row>
    <row r="436" spans="1:7">
      <c r="A436" s="266">
        <v>8141</v>
      </c>
      <c r="B436" s="267" t="s">
        <v>1613</v>
      </c>
      <c r="C436" s="268">
        <v>423</v>
      </c>
      <c r="D436" s="271">
        <v>0</v>
      </c>
      <c r="E436" s="271">
        <v>0</v>
      </c>
      <c r="F436" s="270" t="str">
        <f t="shared" si="7"/>
        <v>-</v>
      </c>
      <c r="G436" s="13"/>
    </row>
    <row r="437" spans="1:7" ht="24">
      <c r="A437" s="266">
        <v>815</v>
      </c>
      <c r="B437" s="267" t="s">
        <v>3905</v>
      </c>
      <c r="C437" s="268">
        <v>424</v>
      </c>
      <c r="D437" s="269">
        <f>SUM(D438:D443)</f>
        <v>0</v>
      </c>
      <c r="E437" s="269">
        <f>SUM(E438:E443)</f>
        <v>0</v>
      </c>
      <c r="F437" s="270" t="str">
        <f t="shared" si="7"/>
        <v>-</v>
      </c>
      <c r="G437" s="13"/>
    </row>
    <row r="438" spans="1:7">
      <c r="A438" s="266">
        <v>8153</v>
      </c>
      <c r="B438" s="267" t="s">
        <v>1614</v>
      </c>
      <c r="C438" s="268">
        <v>425</v>
      </c>
      <c r="D438" s="271">
        <v>0</v>
      </c>
      <c r="E438" s="271">
        <v>0</v>
      </c>
      <c r="F438" s="270" t="str">
        <f t="shared" si="7"/>
        <v>-</v>
      </c>
      <c r="G438" s="13"/>
    </row>
    <row r="439" spans="1:7">
      <c r="A439" s="266">
        <v>8154</v>
      </c>
      <c r="B439" s="267" t="s">
        <v>1615</v>
      </c>
      <c r="C439" s="268">
        <v>426</v>
      </c>
      <c r="D439" s="271">
        <v>0</v>
      </c>
      <c r="E439" s="271">
        <v>0</v>
      </c>
      <c r="F439" s="270" t="str">
        <f t="shared" si="7"/>
        <v>-</v>
      </c>
      <c r="G439" s="13"/>
    </row>
    <row r="440" spans="1:7">
      <c r="A440" s="266">
        <v>8155</v>
      </c>
      <c r="B440" s="267" t="s">
        <v>1616</v>
      </c>
      <c r="C440" s="268">
        <v>427</v>
      </c>
      <c r="D440" s="271">
        <v>0</v>
      </c>
      <c r="E440" s="271">
        <v>0</v>
      </c>
      <c r="F440" s="270" t="str">
        <f t="shared" si="7"/>
        <v>-</v>
      </c>
      <c r="G440" s="13"/>
    </row>
    <row r="441" spans="1:7">
      <c r="A441" s="266">
        <v>8156</v>
      </c>
      <c r="B441" s="267" t="s">
        <v>1617</v>
      </c>
      <c r="C441" s="268">
        <v>428</v>
      </c>
      <c r="D441" s="271">
        <v>0</v>
      </c>
      <c r="E441" s="271">
        <v>0</v>
      </c>
      <c r="F441" s="270" t="str">
        <f t="shared" si="7"/>
        <v>-</v>
      </c>
      <c r="G441" s="13"/>
    </row>
    <row r="442" spans="1:7">
      <c r="A442" s="266">
        <v>8157</v>
      </c>
      <c r="B442" s="267" t="s">
        <v>1618</v>
      </c>
      <c r="C442" s="268">
        <v>429</v>
      </c>
      <c r="D442" s="271">
        <v>0</v>
      </c>
      <c r="E442" s="271">
        <v>0</v>
      </c>
      <c r="F442" s="270" t="str">
        <f t="shared" si="7"/>
        <v>-</v>
      </c>
      <c r="G442" s="13"/>
    </row>
    <row r="443" spans="1:7">
      <c r="A443" s="266">
        <v>8158</v>
      </c>
      <c r="B443" s="267" t="s">
        <v>932</v>
      </c>
      <c r="C443" s="268">
        <v>430</v>
      </c>
      <c r="D443" s="271">
        <v>0</v>
      </c>
      <c r="E443" s="271">
        <v>0</v>
      </c>
      <c r="F443" s="270" t="str">
        <f t="shared" si="7"/>
        <v>-</v>
      </c>
      <c r="G443" s="13"/>
    </row>
    <row r="444" spans="1:7" ht="24">
      <c r="A444" s="266">
        <v>816</v>
      </c>
      <c r="B444" s="267" t="s">
        <v>3906</v>
      </c>
      <c r="C444" s="268">
        <v>431</v>
      </c>
      <c r="D444" s="269">
        <f>SUM(D445:D448)</f>
        <v>0</v>
      </c>
      <c r="E444" s="269">
        <f>SUM(E445:E448)</f>
        <v>0</v>
      </c>
      <c r="F444" s="270" t="str">
        <f t="shared" si="7"/>
        <v>-</v>
      </c>
      <c r="G444" s="13"/>
    </row>
    <row r="445" spans="1:7">
      <c r="A445" s="266">
        <v>8163</v>
      </c>
      <c r="B445" s="267" t="s">
        <v>933</v>
      </c>
      <c r="C445" s="268">
        <v>432</v>
      </c>
      <c r="D445" s="271">
        <v>0</v>
      </c>
      <c r="E445" s="271">
        <v>0</v>
      </c>
      <c r="F445" s="270" t="str">
        <f t="shared" si="7"/>
        <v>-</v>
      </c>
      <c r="G445" s="13"/>
    </row>
    <row r="446" spans="1:7">
      <c r="A446" s="266">
        <v>8164</v>
      </c>
      <c r="B446" s="267" t="s">
        <v>934</v>
      </c>
      <c r="C446" s="268">
        <v>433</v>
      </c>
      <c r="D446" s="271">
        <v>0</v>
      </c>
      <c r="E446" s="271">
        <v>0</v>
      </c>
      <c r="F446" s="270" t="str">
        <f t="shared" si="7"/>
        <v>-</v>
      </c>
      <c r="G446" s="13"/>
    </row>
    <row r="447" spans="1:7">
      <c r="A447" s="266">
        <v>8165</v>
      </c>
      <c r="B447" s="267" t="s">
        <v>935</v>
      </c>
      <c r="C447" s="268">
        <v>434</v>
      </c>
      <c r="D447" s="271">
        <v>0</v>
      </c>
      <c r="E447" s="271">
        <v>0</v>
      </c>
      <c r="F447" s="270" t="str">
        <f t="shared" si="7"/>
        <v>-</v>
      </c>
      <c r="G447" s="13"/>
    </row>
    <row r="448" spans="1:7">
      <c r="A448" s="266">
        <v>8166</v>
      </c>
      <c r="B448" s="267" t="s">
        <v>936</v>
      </c>
      <c r="C448" s="268">
        <v>435</v>
      </c>
      <c r="D448" s="271">
        <v>0</v>
      </c>
      <c r="E448" s="271">
        <v>0</v>
      </c>
      <c r="F448" s="270" t="str">
        <f t="shared" si="7"/>
        <v>-</v>
      </c>
      <c r="G448" s="13"/>
    </row>
    <row r="449" spans="1:7">
      <c r="A449" s="266">
        <v>817</v>
      </c>
      <c r="B449" s="267" t="s">
        <v>3907</v>
      </c>
      <c r="C449" s="268">
        <v>436</v>
      </c>
      <c r="D449" s="269">
        <f>SUM(D450:D456)</f>
        <v>0</v>
      </c>
      <c r="E449" s="269">
        <f>SUM(E450:E456)</f>
        <v>0</v>
      </c>
      <c r="F449" s="270" t="str">
        <f t="shared" si="7"/>
        <v>-</v>
      </c>
      <c r="G449" s="13"/>
    </row>
    <row r="450" spans="1:7">
      <c r="A450" s="266">
        <v>8171</v>
      </c>
      <c r="B450" s="267" t="s">
        <v>1311</v>
      </c>
      <c r="C450" s="268">
        <v>437</v>
      </c>
      <c r="D450" s="271">
        <v>0</v>
      </c>
      <c r="E450" s="271">
        <v>0</v>
      </c>
      <c r="F450" s="270" t="str">
        <f t="shared" si="7"/>
        <v>-</v>
      </c>
      <c r="G450" s="13"/>
    </row>
    <row r="451" spans="1:7">
      <c r="A451" s="266">
        <v>8172</v>
      </c>
      <c r="B451" s="267" t="s">
        <v>1312</v>
      </c>
      <c r="C451" s="268">
        <v>438</v>
      </c>
      <c r="D451" s="271">
        <v>0</v>
      </c>
      <c r="E451" s="271">
        <v>0</v>
      </c>
      <c r="F451" s="270" t="str">
        <f t="shared" si="7"/>
        <v>-</v>
      </c>
      <c r="G451" s="13"/>
    </row>
    <row r="452" spans="1:7">
      <c r="A452" s="266">
        <v>8173</v>
      </c>
      <c r="B452" s="267" t="s">
        <v>1313</v>
      </c>
      <c r="C452" s="268">
        <v>439</v>
      </c>
      <c r="D452" s="271">
        <v>0</v>
      </c>
      <c r="E452" s="271">
        <v>0</v>
      </c>
      <c r="F452" s="270" t="str">
        <f t="shared" si="7"/>
        <v>-</v>
      </c>
      <c r="G452" s="13"/>
    </row>
    <row r="453" spans="1:7">
      <c r="A453" s="266">
        <v>8174</v>
      </c>
      <c r="B453" s="267" t="s">
        <v>1314</v>
      </c>
      <c r="C453" s="268">
        <v>440</v>
      </c>
      <c r="D453" s="271">
        <v>0</v>
      </c>
      <c r="E453" s="271">
        <v>0</v>
      </c>
      <c r="F453" s="270" t="str">
        <f t="shared" si="7"/>
        <v>-</v>
      </c>
      <c r="G453" s="13"/>
    </row>
    <row r="454" spans="1:7">
      <c r="A454" s="266">
        <v>8175</v>
      </c>
      <c r="B454" s="267" t="s">
        <v>1315</v>
      </c>
      <c r="C454" s="268">
        <v>441</v>
      </c>
      <c r="D454" s="271">
        <v>0</v>
      </c>
      <c r="E454" s="271">
        <v>0</v>
      </c>
      <c r="F454" s="270" t="str">
        <f t="shared" si="7"/>
        <v>-</v>
      </c>
      <c r="G454" s="13"/>
    </row>
    <row r="455" spans="1:7">
      <c r="A455" s="266">
        <v>8176</v>
      </c>
      <c r="B455" s="267" t="s">
        <v>1316</v>
      </c>
      <c r="C455" s="268">
        <v>442</v>
      </c>
      <c r="D455" s="271">
        <v>0</v>
      </c>
      <c r="E455" s="271">
        <v>0</v>
      </c>
      <c r="F455" s="270" t="str">
        <f t="shared" si="7"/>
        <v>-</v>
      </c>
      <c r="G455" s="13"/>
    </row>
    <row r="456" spans="1:7" ht="24">
      <c r="A456" s="266">
        <v>8177</v>
      </c>
      <c r="B456" s="273" t="s">
        <v>1317</v>
      </c>
      <c r="C456" s="268">
        <v>443</v>
      </c>
      <c r="D456" s="271">
        <v>0</v>
      </c>
      <c r="E456" s="271">
        <v>0</v>
      </c>
      <c r="F456" s="270" t="str">
        <f t="shared" si="7"/>
        <v>-</v>
      </c>
      <c r="G456" s="13"/>
    </row>
    <row r="457" spans="1:7">
      <c r="A457" s="266" t="s">
        <v>3908</v>
      </c>
      <c r="B457" s="272" t="s">
        <v>3909</v>
      </c>
      <c r="C457" s="268">
        <v>444</v>
      </c>
      <c r="D457" s="269">
        <f>SUM(D458:D460)</f>
        <v>0</v>
      </c>
      <c r="E457" s="269">
        <f>SUM(E458:E460)</f>
        <v>0</v>
      </c>
      <c r="F457" s="270" t="str">
        <f t="shared" si="7"/>
        <v>-</v>
      </c>
      <c r="G457" s="13"/>
    </row>
    <row r="458" spans="1:7">
      <c r="A458" s="266" t="s">
        <v>3910</v>
      </c>
      <c r="B458" s="272" t="s">
        <v>3911</v>
      </c>
      <c r="C458" s="268">
        <v>445</v>
      </c>
      <c r="D458" s="271">
        <v>0</v>
      </c>
      <c r="E458" s="271">
        <v>0</v>
      </c>
      <c r="F458" s="270" t="str">
        <f t="shared" si="7"/>
        <v>-</v>
      </c>
      <c r="G458" s="13"/>
    </row>
    <row r="459" spans="1:7">
      <c r="A459" s="266" t="s">
        <v>3912</v>
      </c>
      <c r="B459" s="272" t="s">
        <v>3913</v>
      </c>
      <c r="C459" s="268">
        <v>446</v>
      </c>
      <c r="D459" s="271">
        <v>0</v>
      </c>
      <c r="E459" s="271">
        <v>0</v>
      </c>
      <c r="F459" s="270" t="str">
        <f t="shared" si="7"/>
        <v>-</v>
      </c>
      <c r="G459" s="13"/>
    </row>
    <row r="460" spans="1:7">
      <c r="A460" s="266" t="s">
        <v>3914</v>
      </c>
      <c r="B460" s="272" t="s">
        <v>3915</v>
      </c>
      <c r="C460" s="268">
        <v>447</v>
      </c>
      <c r="D460" s="271">
        <v>0</v>
      </c>
      <c r="E460" s="271">
        <v>0</v>
      </c>
      <c r="F460" s="270" t="str">
        <f t="shared" si="7"/>
        <v>-</v>
      </c>
      <c r="G460" s="13"/>
    </row>
    <row r="461" spans="1:7">
      <c r="A461" s="266">
        <v>82</v>
      </c>
      <c r="B461" s="267" t="s">
        <v>2384</v>
      </c>
      <c r="C461" s="268">
        <v>448</v>
      </c>
      <c r="D461" s="269">
        <f>D462+D465+D468+D471</f>
        <v>0</v>
      </c>
      <c r="E461" s="269">
        <f>E462+E465+E468+E471</f>
        <v>0</v>
      </c>
      <c r="F461" s="270" t="str">
        <f t="shared" si="7"/>
        <v>-</v>
      </c>
      <c r="G461" s="13"/>
    </row>
    <row r="462" spans="1:7">
      <c r="A462" s="266">
        <v>821</v>
      </c>
      <c r="B462" s="267" t="s">
        <v>2385</v>
      </c>
      <c r="C462" s="268">
        <v>449</v>
      </c>
      <c r="D462" s="269">
        <f>SUM(D463:D464)</f>
        <v>0</v>
      </c>
      <c r="E462" s="269">
        <f>SUM(E463:E464)</f>
        <v>0</v>
      </c>
      <c r="F462" s="270" t="str">
        <f t="shared" si="7"/>
        <v>-</v>
      </c>
      <c r="G462" s="13"/>
    </row>
    <row r="463" spans="1:7">
      <c r="A463" s="266">
        <v>8211</v>
      </c>
      <c r="B463" s="267" t="s">
        <v>1318</v>
      </c>
      <c r="C463" s="268">
        <v>450</v>
      </c>
      <c r="D463" s="271">
        <v>0</v>
      </c>
      <c r="E463" s="271">
        <v>0</v>
      </c>
      <c r="F463" s="270" t="str">
        <f t="shared" si="7"/>
        <v>-</v>
      </c>
      <c r="G463" s="13"/>
    </row>
    <row r="464" spans="1:7">
      <c r="A464" s="266">
        <v>8212</v>
      </c>
      <c r="B464" s="267" t="s">
        <v>1319</v>
      </c>
      <c r="C464" s="268">
        <v>451</v>
      </c>
      <c r="D464" s="271">
        <v>0</v>
      </c>
      <c r="E464" s="271">
        <v>0</v>
      </c>
      <c r="F464" s="270" t="str">
        <f t="shared" si="7"/>
        <v>-</v>
      </c>
      <c r="G464" s="13"/>
    </row>
    <row r="465" spans="1:7">
      <c r="A465" s="266">
        <v>822</v>
      </c>
      <c r="B465" s="267" t="s">
        <v>2386</v>
      </c>
      <c r="C465" s="268">
        <v>452</v>
      </c>
      <c r="D465" s="269">
        <f>SUM(D466:D467)</f>
        <v>0</v>
      </c>
      <c r="E465" s="269">
        <f>SUM(E466:E467)</f>
        <v>0</v>
      </c>
      <c r="F465" s="270" t="str">
        <f t="shared" si="7"/>
        <v>-</v>
      </c>
      <c r="G465" s="13"/>
    </row>
    <row r="466" spans="1:7">
      <c r="A466" s="266">
        <v>8221</v>
      </c>
      <c r="B466" s="267" t="s">
        <v>2560</v>
      </c>
      <c r="C466" s="268">
        <v>453</v>
      </c>
      <c r="D466" s="271">
        <v>0</v>
      </c>
      <c r="E466" s="271">
        <v>0</v>
      </c>
      <c r="F466" s="270" t="str">
        <f t="shared" si="7"/>
        <v>-</v>
      </c>
      <c r="G466" s="13"/>
    </row>
    <row r="467" spans="1:7">
      <c r="A467" s="266">
        <v>8222</v>
      </c>
      <c r="B467" s="267" t="s">
        <v>1002</v>
      </c>
      <c r="C467" s="268">
        <v>454</v>
      </c>
      <c r="D467" s="271">
        <v>0</v>
      </c>
      <c r="E467" s="271">
        <v>0</v>
      </c>
      <c r="F467" s="270" t="str">
        <f t="shared" si="7"/>
        <v>-</v>
      </c>
      <c r="G467" s="13"/>
    </row>
    <row r="468" spans="1:7">
      <c r="A468" s="266">
        <v>823</v>
      </c>
      <c r="B468" s="267" t="s">
        <v>2387</v>
      </c>
      <c r="C468" s="268">
        <v>455</v>
      </c>
      <c r="D468" s="269">
        <f>SUM(D469:D470)</f>
        <v>0</v>
      </c>
      <c r="E468" s="269">
        <f>SUM(E469:E470)</f>
        <v>0</v>
      </c>
      <c r="F468" s="270" t="str">
        <f t="shared" si="7"/>
        <v>-</v>
      </c>
      <c r="G468" s="13"/>
    </row>
    <row r="469" spans="1:7">
      <c r="A469" s="266">
        <v>8231</v>
      </c>
      <c r="B469" s="267" t="s">
        <v>366</v>
      </c>
      <c r="C469" s="268">
        <v>456</v>
      </c>
      <c r="D469" s="271">
        <v>0</v>
      </c>
      <c r="E469" s="271">
        <v>0</v>
      </c>
      <c r="F469" s="270" t="str">
        <f t="shared" si="7"/>
        <v>-</v>
      </c>
      <c r="G469" s="13"/>
    </row>
    <row r="470" spans="1:7">
      <c r="A470" s="266">
        <v>8232</v>
      </c>
      <c r="B470" s="267" t="s">
        <v>367</v>
      </c>
      <c r="C470" s="268">
        <v>457</v>
      </c>
      <c r="D470" s="271">
        <v>0</v>
      </c>
      <c r="E470" s="271">
        <v>0</v>
      </c>
      <c r="F470" s="270" t="str">
        <f t="shared" si="7"/>
        <v>-</v>
      </c>
      <c r="G470" s="13"/>
    </row>
    <row r="471" spans="1:7">
      <c r="A471" s="266">
        <v>824</v>
      </c>
      <c r="B471" s="267" t="s">
        <v>2388</v>
      </c>
      <c r="C471" s="268">
        <v>458</v>
      </c>
      <c r="D471" s="269">
        <f>SUM(D472:D473)</f>
        <v>0</v>
      </c>
      <c r="E471" s="269">
        <f>SUM(E472:E473)</f>
        <v>0</v>
      </c>
      <c r="F471" s="270" t="str">
        <f t="shared" si="7"/>
        <v>-</v>
      </c>
      <c r="G471" s="13"/>
    </row>
    <row r="472" spans="1:7">
      <c r="A472" s="266">
        <v>8241</v>
      </c>
      <c r="B472" s="267" t="s">
        <v>368</v>
      </c>
      <c r="C472" s="268">
        <v>459</v>
      </c>
      <c r="D472" s="271">
        <v>0</v>
      </c>
      <c r="E472" s="271">
        <v>0</v>
      </c>
      <c r="F472" s="270" t="str">
        <f t="shared" si="7"/>
        <v>-</v>
      </c>
      <c r="G472" s="13"/>
    </row>
    <row r="473" spans="1:7">
      <c r="A473" s="266">
        <v>8242</v>
      </c>
      <c r="B473" s="267" t="s">
        <v>2093</v>
      </c>
      <c r="C473" s="268">
        <v>460</v>
      </c>
      <c r="D473" s="271">
        <v>0</v>
      </c>
      <c r="E473" s="271">
        <v>0</v>
      </c>
      <c r="F473" s="270" t="str">
        <f t="shared" si="7"/>
        <v>-</v>
      </c>
      <c r="G473" s="13"/>
    </row>
    <row r="474" spans="1:7">
      <c r="A474" s="266">
        <v>83</v>
      </c>
      <c r="B474" s="267" t="s">
        <v>2622</v>
      </c>
      <c r="C474" s="268">
        <v>461</v>
      </c>
      <c r="D474" s="269">
        <f>D475+D479+D481+D484</f>
        <v>0</v>
      </c>
      <c r="E474" s="269">
        <f>E475+E479+E481+E484</f>
        <v>0</v>
      </c>
      <c r="F474" s="270" t="str">
        <f t="shared" si="7"/>
        <v>-</v>
      </c>
      <c r="G474" s="13"/>
    </row>
    <row r="475" spans="1:7" ht="24">
      <c r="A475" s="266">
        <v>831</v>
      </c>
      <c r="B475" s="267" t="s">
        <v>2623</v>
      </c>
      <c r="C475" s="268">
        <v>462</v>
      </c>
      <c r="D475" s="269">
        <f>SUM(D476:D478)</f>
        <v>0</v>
      </c>
      <c r="E475" s="269">
        <f>SUM(E476:E478)</f>
        <v>0</v>
      </c>
      <c r="F475" s="270" t="str">
        <f t="shared" si="7"/>
        <v>-</v>
      </c>
      <c r="G475" s="13"/>
    </row>
    <row r="476" spans="1:7">
      <c r="A476" s="266">
        <v>8312</v>
      </c>
      <c r="B476" s="267" t="s">
        <v>1320</v>
      </c>
      <c r="C476" s="268">
        <v>463</v>
      </c>
      <c r="D476" s="271">
        <v>0</v>
      </c>
      <c r="E476" s="271">
        <v>0</v>
      </c>
      <c r="F476" s="270" t="str">
        <f t="shared" si="7"/>
        <v>-</v>
      </c>
      <c r="G476" s="13"/>
    </row>
    <row r="477" spans="1:7">
      <c r="A477" s="266">
        <v>8313</v>
      </c>
      <c r="B477" s="267" t="s">
        <v>1321</v>
      </c>
      <c r="C477" s="268">
        <v>464</v>
      </c>
      <c r="D477" s="271">
        <v>0</v>
      </c>
      <c r="E477" s="271">
        <v>0</v>
      </c>
      <c r="F477" s="270" t="str">
        <f t="shared" si="7"/>
        <v>-</v>
      </c>
      <c r="G477" s="13"/>
    </row>
    <row r="478" spans="1:7">
      <c r="A478" s="266">
        <v>8314</v>
      </c>
      <c r="B478" s="267" t="s">
        <v>251</v>
      </c>
      <c r="C478" s="268">
        <v>465</v>
      </c>
      <c r="D478" s="271">
        <v>0</v>
      </c>
      <c r="E478" s="271">
        <v>0</v>
      </c>
      <c r="F478" s="270" t="str">
        <f t="shared" si="7"/>
        <v>-</v>
      </c>
      <c r="G478" s="13"/>
    </row>
    <row r="479" spans="1:7" ht="24">
      <c r="A479" s="266">
        <v>832</v>
      </c>
      <c r="B479" s="273" t="s">
        <v>2624</v>
      </c>
      <c r="C479" s="268">
        <v>466</v>
      </c>
      <c r="D479" s="269">
        <f>D480</f>
        <v>0</v>
      </c>
      <c r="E479" s="269">
        <f>E480</f>
        <v>0</v>
      </c>
      <c r="F479" s="270" t="str">
        <f t="shared" si="7"/>
        <v>-</v>
      </c>
      <c r="G479" s="13"/>
    </row>
    <row r="480" spans="1:7">
      <c r="A480" s="266">
        <v>8321</v>
      </c>
      <c r="B480" s="267" t="s">
        <v>3350</v>
      </c>
      <c r="C480" s="268">
        <v>467</v>
      </c>
      <c r="D480" s="271">
        <v>0</v>
      </c>
      <c r="E480" s="271">
        <v>0</v>
      </c>
      <c r="F480" s="270" t="str">
        <f t="shared" si="7"/>
        <v>-</v>
      </c>
      <c r="G480" s="13"/>
    </row>
    <row r="481" spans="1:7" ht="24">
      <c r="A481" s="266">
        <v>833</v>
      </c>
      <c r="B481" s="267" t="s">
        <v>2341</v>
      </c>
      <c r="C481" s="268">
        <v>468</v>
      </c>
      <c r="D481" s="269">
        <f>SUM(D482:D483)</f>
        <v>0</v>
      </c>
      <c r="E481" s="269">
        <f>SUM(E482:E483)</f>
        <v>0</v>
      </c>
      <c r="F481" s="270" t="str">
        <f t="shared" si="7"/>
        <v>-</v>
      </c>
      <c r="G481" s="13"/>
    </row>
    <row r="482" spans="1:7" ht="24">
      <c r="A482" s="266">
        <v>8331</v>
      </c>
      <c r="B482" s="273" t="s">
        <v>1005</v>
      </c>
      <c r="C482" s="268">
        <v>469</v>
      </c>
      <c r="D482" s="271">
        <v>0</v>
      </c>
      <c r="E482" s="271">
        <v>0</v>
      </c>
      <c r="F482" s="270" t="str">
        <f t="shared" si="7"/>
        <v>-</v>
      </c>
      <c r="G482" s="13"/>
    </row>
    <row r="483" spans="1:7">
      <c r="A483" s="266">
        <v>8332</v>
      </c>
      <c r="B483" s="267" t="s">
        <v>2273</v>
      </c>
      <c r="C483" s="268">
        <v>470</v>
      </c>
      <c r="D483" s="271">
        <v>0</v>
      </c>
      <c r="E483" s="271">
        <v>0</v>
      </c>
      <c r="F483" s="270" t="str">
        <f t="shared" si="7"/>
        <v>-</v>
      </c>
      <c r="G483" s="13"/>
    </row>
    <row r="484" spans="1:7" ht="24">
      <c r="A484" s="266">
        <v>834</v>
      </c>
      <c r="B484" s="267" t="s">
        <v>2342</v>
      </c>
      <c r="C484" s="268">
        <v>471</v>
      </c>
      <c r="D484" s="269">
        <f>SUM(D485:D486)</f>
        <v>0</v>
      </c>
      <c r="E484" s="269">
        <f>SUM(E485:E486)</f>
        <v>0</v>
      </c>
      <c r="F484" s="270" t="str">
        <f t="shared" si="7"/>
        <v>-</v>
      </c>
      <c r="G484" s="13"/>
    </row>
    <row r="485" spans="1:7">
      <c r="A485" s="266">
        <v>8341</v>
      </c>
      <c r="B485" s="267" t="s">
        <v>681</v>
      </c>
      <c r="C485" s="268">
        <v>472</v>
      </c>
      <c r="D485" s="271">
        <v>0</v>
      </c>
      <c r="E485" s="271">
        <v>0</v>
      </c>
      <c r="F485" s="270" t="str">
        <f t="shared" ref="F485:F548" si="8">IF(D485&lt;&gt;0,IF(E485/D485&gt;=100,"&gt;&gt;100",E485/D485*100),"-")</f>
        <v>-</v>
      </c>
      <c r="G485" s="13"/>
    </row>
    <row r="486" spans="1:7">
      <c r="A486" s="266">
        <v>8342</v>
      </c>
      <c r="B486" s="267" t="s">
        <v>682</v>
      </c>
      <c r="C486" s="268">
        <v>473</v>
      </c>
      <c r="D486" s="271">
        <v>0</v>
      </c>
      <c r="E486" s="271">
        <v>0</v>
      </c>
      <c r="F486" s="270" t="str">
        <f t="shared" si="8"/>
        <v>-</v>
      </c>
      <c r="G486" s="13"/>
    </row>
    <row r="487" spans="1:7">
      <c r="A487" s="266">
        <v>84</v>
      </c>
      <c r="B487" s="267" t="s">
        <v>2343</v>
      </c>
      <c r="C487" s="268">
        <v>474</v>
      </c>
      <c r="D487" s="269">
        <f>D488+D493+D497+D499+D506+D511</f>
        <v>0</v>
      </c>
      <c r="E487" s="269">
        <f>E488+E493+E497+E499+E506+E511</f>
        <v>0</v>
      </c>
      <c r="F487" s="270" t="str">
        <f t="shared" si="8"/>
        <v>-</v>
      </c>
      <c r="G487" s="13"/>
    </row>
    <row r="488" spans="1:7" ht="24">
      <c r="A488" s="266">
        <v>841</v>
      </c>
      <c r="B488" s="267" t="s">
        <v>2344</v>
      </c>
      <c r="C488" s="268">
        <v>475</v>
      </c>
      <c r="D488" s="269">
        <f>SUM(D489:D492)</f>
        <v>0</v>
      </c>
      <c r="E488" s="269">
        <f>SUM(E489:E492)</f>
        <v>0</v>
      </c>
      <c r="F488" s="270" t="str">
        <f t="shared" si="8"/>
        <v>-</v>
      </c>
      <c r="G488" s="13"/>
    </row>
    <row r="489" spans="1:7">
      <c r="A489" s="266">
        <v>8413</v>
      </c>
      <c r="B489" s="267" t="s">
        <v>327</v>
      </c>
      <c r="C489" s="268">
        <v>476</v>
      </c>
      <c r="D489" s="271">
        <v>0</v>
      </c>
      <c r="E489" s="271">
        <v>0</v>
      </c>
      <c r="F489" s="270" t="str">
        <f t="shared" si="8"/>
        <v>-</v>
      </c>
      <c r="G489" s="13"/>
    </row>
    <row r="490" spans="1:7">
      <c r="A490" s="266">
        <v>8414</v>
      </c>
      <c r="B490" s="267" t="s">
        <v>2274</v>
      </c>
      <c r="C490" s="268">
        <v>477</v>
      </c>
      <c r="D490" s="271">
        <v>0</v>
      </c>
      <c r="E490" s="271">
        <v>0</v>
      </c>
      <c r="F490" s="270" t="str">
        <f t="shared" si="8"/>
        <v>-</v>
      </c>
      <c r="G490" s="13"/>
    </row>
    <row r="491" spans="1:7">
      <c r="A491" s="266">
        <v>8415</v>
      </c>
      <c r="B491" s="267" t="s">
        <v>2275</v>
      </c>
      <c r="C491" s="268">
        <v>478</v>
      </c>
      <c r="D491" s="271">
        <v>0</v>
      </c>
      <c r="E491" s="271">
        <v>0</v>
      </c>
      <c r="F491" s="270" t="str">
        <f t="shared" si="8"/>
        <v>-</v>
      </c>
      <c r="G491" s="13"/>
    </row>
    <row r="492" spans="1:7">
      <c r="A492" s="266">
        <v>8416</v>
      </c>
      <c r="B492" s="267" t="s">
        <v>3250</v>
      </c>
      <c r="C492" s="268">
        <v>479</v>
      </c>
      <c r="D492" s="271">
        <v>0</v>
      </c>
      <c r="E492" s="271">
        <v>0</v>
      </c>
      <c r="F492" s="270" t="str">
        <f t="shared" si="8"/>
        <v>-</v>
      </c>
      <c r="G492" s="13"/>
    </row>
    <row r="493" spans="1:7" ht="24">
      <c r="A493" s="266">
        <v>842</v>
      </c>
      <c r="B493" s="267" t="s">
        <v>2345</v>
      </c>
      <c r="C493" s="268">
        <v>480</v>
      </c>
      <c r="D493" s="269">
        <f>SUM(D494:D496)</f>
        <v>0</v>
      </c>
      <c r="E493" s="269">
        <f>SUM(E494:E496)</f>
        <v>0</v>
      </c>
      <c r="F493" s="270" t="str">
        <f t="shared" si="8"/>
        <v>-</v>
      </c>
      <c r="G493" s="13"/>
    </row>
    <row r="494" spans="1:7">
      <c r="A494" s="266">
        <v>8422</v>
      </c>
      <c r="B494" s="267" t="s">
        <v>3251</v>
      </c>
      <c r="C494" s="268">
        <v>481</v>
      </c>
      <c r="D494" s="271">
        <v>0</v>
      </c>
      <c r="E494" s="271">
        <v>0</v>
      </c>
      <c r="F494" s="270" t="str">
        <f t="shared" si="8"/>
        <v>-</v>
      </c>
      <c r="G494" s="13"/>
    </row>
    <row r="495" spans="1:7">
      <c r="A495" s="266">
        <v>8423</v>
      </c>
      <c r="B495" s="267" t="s">
        <v>3252</v>
      </c>
      <c r="C495" s="268">
        <v>482</v>
      </c>
      <c r="D495" s="271">
        <v>0</v>
      </c>
      <c r="E495" s="271">
        <v>0</v>
      </c>
      <c r="F495" s="270" t="str">
        <f t="shared" si="8"/>
        <v>-</v>
      </c>
      <c r="G495" s="13"/>
    </row>
    <row r="496" spans="1:7">
      <c r="A496" s="266">
        <v>8424</v>
      </c>
      <c r="B496" s="267" t="s">
        <v>3253</v>
      </c>
      <c r="C496" s="268">
        <v>483</v>
      </c>
      <c r="D496" s="271">
        <v>0</v>
      </c>
      <c r="E496" s="271">
        <v>0</v>
      </c>
      <c r="F496" s="270" t="str">
        <f t="shared" si="8"/>
        <v>-</v>
      </c>
      <c r="G496" s="13"/>
    </row>
    <row r="497" spans="1:7">
      <c r="A497" s="266">
        <v>843</v>
      </c>
      <c r="B497" s="267" t="s">
        <v>2346</v>
      </c>
      <c r="C497" s="268">
        <v>484</v>
      </c>
      <c r="D497" s="269">
        <f>D498</f>
        <v>0</v>
      </c>
      <c r="E497" s="269">
        <f>E498</f>
        <v>0</v>
      </c>
      <c r="F497" s="270" t="str">
        <f t="shared" si="8"/>
        <v>-</v>
      </c>
      <c r="G497" s="13"/>
    </row>
    <row r="498" spans="1:7">
      <c r="A498" s="266">
        <v>8431</v>
      </c>
      <c r="B498" s="267" t="s">
        <v>1808</v>
      </c>
      <c r="C498" s="268">
        <v>485</v>
      </c>
      <c r="D498" s="271">
        <v>0</v>
      </c>
      <c r="E498" s="271">
        <v>0</v>
      </c>
      <c r="F498" s="270" t="str">
        <f t="shared" si="8"/>
        <v>-</v>
      </c>
      <c r="G498" s="13"/>
    </row>
    <row r="499" spans="1:7" ht="24">
      <c r="A499" s="266">
        <v>844</v>
      </c>
      <c r="B499" s="267" t="s">
        <v>2347</v>
      </c>
      <c r="C499" s="268">
        <v>486</v>
      </c>
      <c r="D499" s="269">
        <f>SUM(D500:D505)</f>
        <v>0</v>
      </c>
      <c r="E499" s="269">
        <f>SUM(E500:E505)</f>
        <v>0</v>
      </c>
      <c r="F499" s="270" t="str">
        <f t="shared" si="8"/>
        <v>-</v>
      </c>
      <c r="G499" s="13"/>
    </row>
    <row r="500" spans="1:7">
      <c r="A500" s="266">
        <v>8443</v>
      </c>
      <c r="B500" s="267" t="s">
        <v>3254</v>
      </c>
      <c r="C500" s="268">
        <v>487</v>
      </c>
      <c r="D500" s="271">
        <v>0</v>
      </c>
      <c r="E500" s="271">
        <v>0</v>
      </c>
      <c r="F500" s="270" t="str">
        <f t="shared" si="8"/>
        <v>-</v>
      </c>
      <c r="G500" s="13"/>
    </row>
    <row r="501" spans="1:7">
      <c r="A501" s="266">
        <v>8444</v>
      </c>
      <c r="B501" s="267" t="s">
        <v>3255</v>
      </c>
      <c r="C501" s="268">
        <v>488</v>
      </c>
      <c r="D501" s="271">
        <v>0</v>
      </c>
      <c r="E501" s="271">
        <v>0</v>
      </c>
      <c r="F501" s="270" t="str">
        <f t="shared" si="8"/>
        <v>-</v>
      </c>
      <c r="G501" s="13"/>
    </row>
    <row r="502" spans="1:7">
      <c r="A502" s="266">
        <v>8445</v>
      </c>
      <c r="B502" s="267" t="s">
        <v>3256</v>
      </c>
      <c r="C502" s="268">
        <v>489</v>
      </c>
      <c r="D502" s="271">
        <v>0</v>
      </c>
      <c r="E502" s="271">
        <v>0</v>
      </c>
      <c r="F502" s="270" t="str">
        <f t="shared" si="8"/>
        <v>-</v>
      </c>
      <c r="G502" s="13"/>
    </row>
    <row r="503" spans="1:7">
      <c r="A503" s="266">
        <v>8446</v>
      </c>
      <c r="B503" s="267" t="s">
        <v>3257</v>
      </c>
      <c r="C503" s="268">
        <v>490</v>
      </c>
      <c r="D503" s="271">
        <v>0</v>
      </c>
      <c r="E503" s="271">
        <v>0</v>
      </c>
      <c r="F503" s="270" t="str">
        <f t="shared" si="8"/>
        <v>-</v>
      </c>
      <c r="G503" s="13"/>
    </row>
    <row r="504" spans="1:7">
      <c r="A504" s="266">
        <v>8447</v>
      </c>
      <c r="B504" s="267" t="s">
        <v>3258</v>
      </c>
      <c r="C504" s="268">
        <v>491</v>
      </c>
      <c r="D504" s="271">
        <v>0</v>
      </c>
      <c r="E504" s="271">
        <v>0</v>
      </c>
      <c r="F504" s="270" t="str">
        <f t="shared" si="8"/>
        <v>-</v>
      </c>
      <c r="G504" s="13"/>
    </row>
    <row r="505" spans="1:7">
      <c r="A505" s="266">
        <v>8448</v>
      </c>
      <c r="B505" s="267" t="s">
        <v>3259</v>
      </c>
      <c r="C505" s="268">
        <v>492</v>
      </c>
      <c r="D505" s="271">
        <v>0</v>
      </c>
      <c r="E505" s="271">
        <v>0</v>
      </c>
      <c r="F505" s="270" t="str">
        <f t="shared" si="8"/>
        <v>-</v>
      </c>
      <c r="G505" s="13"/>
    </row>
    <row r="506" spans="1:7">
      <c r="A506" s="266">
        <v>845</v>
      </c>
      <c r="B506" s="272" t="s">
        <v>2348</v>
      </c>
      <c r="C506" s="268">
        <v>493</v>
      </c>
      <c r="D506" s="269">
        <f>SUM(D507:D510)</f>
        <v>0</v>
      </c>
      <c r="E506" s="269">
        <f>SUM(E507:E510)</f>
        <v>0</v>
      </c>
      <c r="F506" s="270" t="str">
        <f t="shared" si="8"/>
        <v>-</v>
      </c>
      <c r="G506" s="13"/>
    </row>
    <row r="507" spans="1:7">
      <c r="A507" s="266">
        <v>8453</v>
      </c>
      <c r="B507" s="267" t="s">
        <v>14</v>
      </c>
      <c r="C507" s="268">
        <v>494</v>
      </c>
      <c r="D507" s="271">
        <v>0</v>
      </c>
      <c r="E507" s="271">
        <v>0</v>
      </c>
      <c r="F507" s="270" t="str">
        <f t="shared" si="8"/>
        <v>-</v>
      </c>
      <c r="G507" s="13"/>
    </row>
    <row r="508" spans="1:7">
      <c r="A508" s="266">
        <v>8454</v>
      </c>
      <c r="B508" s="267" t="s">
        <v>15</v>
      </c>
      <c r="C508" s="268">
        <v>495</v>
      </c>
      <c r="D508" s="271">
        <v>0</v>
      </c>
      <c r="E508" s="271">
        <v>0</v>
      </c>
      <c r="F508" s="270" t="str">
        <f t="shared" si="8"/>
        <v>-</v>
      </c>
      <c r="G508" s="13"/>
    </row>
    <row r="509" spans="1:7">
      <c r="A509" s="266">
        <v>8455</v>
      </c>
      <c r="B509" s="267" t="s">
        <v>16</v>
      </c>
      <c r="C509" s="268">
        <v>496</v>
      </c>
      <c r="D509" s="271">
        <v>0</v>
      </c>
      <c r="E509" s="271">
        <v>0</v>
      </c>
      <c r="F509" s="270" t="str">
        <f t="shared" si="8"/>
        <v>-</v>
      </c>
      <c r="G509" s="13"/>
    </row>
    <row r="510" spans="1:7">
      <c r="A510" s="266">
        <v>8456</v>
      </c>
      <c r="B510" s="267" t="s">
        <v>17</v>
      </c>
      <c r="C510" s="268">
        <v>497</v>
      </c>
      <c r="D510" s="271">
        <v>0</v>
      </c>
      <c r="E510" s="271">
        <v>0</v>
      </c>
      <c r="F510" s="270" t="str">
        <f t="shared" si="8"/>
        <v>-</v>
      </c>
      <c r="G510" s="13"/>
    </row>
    <row r="511" spans="1:7">
      <c r="A511" s="266">
        <v>847</v>
      </c>
      <c r="B511" s="267" t="s">
        <v>2349</v>
      </c>
      <c r="C511" s="268">
        <v>498</v>
      </c>
      <c r="D511" s="269">
        <f>SUM(D512:D518)</f>
        <v>0</v>
      </c>
      <c r="E511" s="269">
        <f>SUM(E512:E518)</f>
        <v>0</v>
      </c>
      <c r="F511" s="270" t="str">
        <f t="shared" si="8"/>
        <v>-</v>
      </c>
      <c r="G511" s="13"/>
    </row>
    <row r="512" spans="1:7">
      <c r="A512" s="266">
        <v>8471</v>
      </c>
      <c r="B512" s="267" t="s">
        <v>18</v>
      </c>
      <c r="C512" s="268">
        <v>499</v>
      </c>
      <c r="D512" s="271">
        <v>0</v>
      </c>
      <c r="E512" s="271">
        <v>0</v>
      </c>
      <c r="F512" s="270" t="str">
        <f t="shared" si="8"/>
        <v>-</v>
      </c>
      <c r="G512" s="13"/>
    </row>
    <row r="513" spans="1:7">
      <c r="A513" s="266">
        <v>8472</v>
      </c>
      <c r="B513" s="267" t="s">
        <v>19</v>
      </c>
      <c r="C513" s="268">
        <v>500</v>
      </c>
      <c r="D513" s="271">
        <v>0</v>
      </c>
      <c r="E513" s="271">
        <v>0</v>
      </c>
      <c r="F513" s="270" t="str">
        <f t="shared" si="8"/>
        <v>-</v>
      </c>
      <c r="G513" s="13"/>
    </row>
    <row r="514" spans="1:7">
      <c r="A514" s="266">
        <v>8473</v>
      </c>
      <c r="B514" s="267" t="s">
        <v>20</v>
      </c>
      <c r="C514" s="268">
        <v>501</v>
      </c>
      <c r="D514" s="271">
        <v>0</v>
      </c>
      <c r="E514" s="271">
        <v>0</v>
      </c>
      <c r="F514" s="270" t="str">
        <f t="shared" si="8"/>
        <v>-</v>
      </c>
      <c r="G514" s="13"/>
    </row>
    <row r="515" spans="1:7">
      <c r="A515" s="266">
        <v>8474</v>
      </c>
      <c r="B515" s="267" t="s">
        <v>21</v>
      </c>
      <c r="C515" s="268">
        <v>502</v>
      </c>
      <c r="D515" s="271">
        <v>0</v>
      </c>
      <c r="E515" s="271">
        <v>0</v>
      </c>
      <c r="F515" s="270" t="str">
        <f t="shared" si="8"/>
        <v>-</v>
      </c>
      <c r="G515" s="13"/>
    </row>
    <row r="516" spans="1:7">
      <c r="A516" s="266">
        <v>8475</v>
      </c>
      <c r="B516" s="267" t="s">
        <v>22</v>
      </c>
      <c r="C516" s="268">
        <v>503</v>
      </c>
      <c r="D516" s="271">
        <v>0</v>
      </c>
      <c r="E516" s="271">
        <v>0</v>
      </c>
      <c r="F516" s="270" t="str">
        <f t="shared" si="8"/>
        <v>-</v>
      </c>
      <c r="G516" s="13"/>
    </row>
    <row r="517" spans="1:7">
      <c r="A517" s="266">
        <v>8476</v>
      </c>
      <c r="B517" s="267" t="s">
        <v>2350</v>
      </c>
      <c r="C517" s="268">
        <v>504</v>
      </c>
      <c r="D517" s="271">
        <v>0</v>
      </c>
      <c r="E517" s="271">
        <v>0</v>
      </c>
      <c r="F517" s="270" t="str">
        <f t="shared" si="8"/>
        <v>-</v>
      </c>
      <c r="G517" s="13"/>
    </row>
    <row r="518" spans="1:7" ht="24">
      <c r="A518" s="266" t="s">
        <v>2351</v>
      </c>
      <c r="B518" s="267" t="s">
        <v>2352</v>
      </c>
      <c r="C518" s="268">
        <v>505</v>
      </c>
      <c r="D518" s="271">
        <v>0</v>
      </c>
      <c r="E518" s="271">
        <v>0</v>
      </c>
      <c r="F518" s="270" t="str">
        <f t="shared" si="8"/>
        <v>-</v>
      </c>
      <c r="G518" s="13"/>
    </row>
    <row r="519" spans="1:7">
      <c r="A519" s="266">
        <v>85</v>
      </c>
      <c r="B519" s="267" t="s">
        <v>2353</v>
      </c>
      <c r="C519" s="268">
        <v>506</v>
      </c>
      <c r="D519" s="269">
        <f>D520+D523+D526+D529</f>
        <v>0</v>
      </c>
      <c r="E519" s="269">
        <f>E520+E523+E526+E529</f>
        <v>0</v>
      </c>
      <c r="F519" s="270" t="str">
        <f t="shared" si="8"/>
        <v>-</v>
      </c>
      <c r="G519" s="13"/>
    </row>
    <row r="520" spans="1:7">
      <c r="A520" s="266">
        <v>851</v>
      </c>
      <c r="B520" s="267" t="s">
        <v>2354</v>
      </c>
      <c r="C520" s="268">
        <v>507</v>
      </c>
      <c r="D520" s="269">
        <f>SUM(D521:D522)</f>
        <v>0</v>
      </c>
      <c r="E520" s="269">
        <f>SUM(E521:E522)</f>
        <v>0</v>
      </c>
      <c r="F520" s="270" t="str">
        <f t="shared" si="8"/>
        <v>-</v>
      </c>
      <c r="G520" s="13"/>
    </row>
    <row r="521" spans="1:7">
      <c r="A521" s="266">
        <v>8511</v>
      </c>
      <c r="B521" s="267" t="s">
        <v>23</v>
      </c>
      <c r="C521" s="268">
        <v>508</v>
      </c>
      <c r="D521" s="271">
        <v>0</v>
      </c>
      <c r="E521" s="271">
        <v>0</v>
      </c>
      <c r="F521" s="270" t="str">
        <f t="shared" si="8"/>
        <v>-</v>
      </c>
      <c r="G521" s="13"/>
    </row>
    <row r="522" spans="1:7">
      <c r="A522" s="266">
        <v>8512</v>
      </c>
      <c r="B522" s="267" t="s">
        <v>24</v>
      </c>
      <c r="C522" s="268">
        <v>509</v>
      </c>
      <c r="D522" s="271">
        <v>0</v>
      </c>
      <c r="E522" s="271">
        <v>0</v>
      </c>
      <c r="F522" s="270" t="str">
        <f t="shared" si="8"/>
        <v>-</v>
      </c>
      <c r="G522" s="13"/>
    </row>
    <row r="523" spans="1:7">
      <c r="A523" s="266">
        <v>852</v>
      </c>
      <c r="B523" s="267" t="s">
        <v>2355</v>
      </c>
      <c r="C523" s="268">
        <v>510</v>
      </c>
      <c r="D523" s="269">
        <f>SUM(D524:D525)</f>
        <v>0</v>
      </c>
      <c r="E523" s="269">
        <f>SUM(E524:E525)</f>
        <v>0</v>
      </c>
      <c r="F523" s="270" t="str">
        <f t="shared" si="8"/>
        <v>-</v>
      </c>
      <c r="G523" s="13"/>
    </row>
    <row r="524" spans="1:7">
      <c r="A524" s="266">
        <v>8521</v>
      </c>
      <c r="B524" s="267" t="s">
        <v>25</v>
      </c>
      <c r="C524" s="268">
        <v>511</v>
      </c>
      <c r="D524" s="271">
        <v>0</v>
      </c>
      <c r="E524" s="271">
        <v>0</v>
      </c>
      <c r="F524" s="270" t="str">
        <f t="shared" si="8"/>
        <v>-</v>
      </c>
      <c r="G524" s="13"/>
    </row>
    <row r="525" spans="1:7">
      <c r="A525" s="266">
        <v>8522</v>
      </c>
      <c r="B525" s="267" t="s">
        <v>26</v>
      </c>
      <c r="C525" s="268">
        <v>512</v>
      </c>
      <c r="D525" s="271">
        <v>0</v>
      </c>
      <c r="E525" s="271">
        <v>0</v>
      </c>
      <c r="F525" s="270" t="str">
        <f t="shared" si="8"/>
        <v>-</v>
      </c>
      <c r="G525" s="13"/>
    </row>
    <row r="526" spans="1:7">
      <c r="A526" s="266">
        <v>853</v>
      </c>
      <c r="B526" s="267" t="s">
        <v>3759</v>
      </c>
      <c r="C526" s="268">
        <v>513</v>
      </c>
      <c r="D526" s="269">
        <f>SUM(D527:D528)</f>
        <v>0</v>
      </c>
      <c r="E526" s="269">
        <f>SUM(E527:E528)</f>
        <v>0</v>
      </c>
      <c r="F526" s="270" t="str">
        <f t="shared" si="8"/>
        <v>-</v>
      </c>
      <c r="G526" s="13"/>
    </row>
    <row r="527" spans="1:7">
      <c r="A527" s="266">
        <v>8531</v>
      </c>
      <c r="B527" s="267" t="s">
        <v>27</v>
      </c>
      <c r="C527" s="268">
        <v>514</v>
      </c>
      <c r="D527" s="271">
        <v>0</v>
      </c>
      <c r="E527" s="271">
        <v>0</v>
      </c>
      <c r="F527" s="270" t="str">
        <f t="shared" si="8"/>
        <v>-</v>
      </c>
      <c r="G527" s="13"/>
    </row>
    <row r="528" spans="1:7">
      <c r="A528" s="266">
        <v>8532</v>
      </c>
      <c r="B528" s="267" t="s">
        <v>1557</v>
      </c>
      <c r="C528" s="268">
        <v>515</v>
      </c>
      <c r="D528" s="271">
        <v>0</v>
      </c>
      <c r="E528" s="271">
        <v>0</v>
      </c>
      <c r="F528" s="270" t="str">
        <f t="shared" si="8"/>
        <v>-</v>
      </c>
      <c r="G528" s="13"/>
    </row>
    <row r="529" spans="1:7">
      <c r="A529" s="266">
        <v>854</v>
      </c>
      <c r="B529" s="267" t="s">
        <v>3760</v>
      </c>
      <c r="C529" s="268">
        <v>516</v>
      </c>
      <c r="D529" s="269">
        <f>SUM(D530:D531)</f>
        <v>0</v>
      </c>
      <c r="E529" s="269">
        <f>SUM(E530:E531)</f>
        <v>0</v>
      </c>
      <c r="F529" s="270" t="str">
        <f t="shared" si="8"/>
        <v>-</v>
      </c>
      <c r="G529" s="13"/>
    </row>
    <row r="530" spans="1:7">
      <c r="A530" s="266">
        <v>8541</v>
      </c>
      <c r="B530" s="267" t="s">
        <v>1714</v>
      </c>
      <c r="C530" s="268">
        <v>517</v>
      </c>
      <c r="D530" s="271">
        <v>0</v>
      </c>
      <c r="E530" s="271">
        <v>0</v>
      </c>
      <c r="F530" s="270" t="str">
        <f t="shared" si="8"/>
        <v>-</v>
      </c>
      <c r="G530" s="13"/>
    </row>
    <row r="531" spans="1:7">
      <c r="A531" s="266">
        <v>8542</v>
      </c>
      <c r="B531" s="267" t="s">
        <v>717</v>
      </c>
      <c r="C531" s="268">
        <v>518</v>
      </c>
      <c r="D531" s="271">
        <v>0</v>
      </c>
      <c r="E531" s="271">
        <v>0</v>
      </c>
      <c r="F531" s="270" t="str">
        <f t="shared" si="8"/>
        <v>-</v>
      </c>
      <c r="G531" s="13"/>
    </row>
    <row r="532" spans="1:7">
      <c r="A532" s="266">
        <v>5</v>
      </c>
      <c r="B532" s="267" t="s">
        <v>3761</v>
      </c>
      <c r="C532" s="268">
        <v>519</v>
      </c>
      <c r="D532" s="269">
        <f>D533+D572+D585+D598+D630</f>
        <v>76588</v>
      </c>
      <c r="E532" s="269">
        <f>E533+E572+E585+E598+E630</f>
        <v>80418</v>
      </c>
      <c r="F532" s="270">
        <f t="shared" si="8"/>
        <v>105.00078341254505</v>
      </c>
      <c r="G532" s="13"/>
    </row>
    <row r="533" spans="1:7">
      <c r="A533" s="266">
        <v>51</v>
      </c>
      <c r="B533" s="267" t="s">
        <v>3762</v>
      </c>
      <c r="C533" s="268">
        <v>520</v>
      </c>
      <c r="D533" s="269">
        <f>D534+D539+D542+D546+D548+D555+D560+D568</f>
        <v>0</v>
      </c>
      <c r="E533" s="269">
        <f>E534+E539+E542+E546+E548+E555+E560+E568</f>
        <v>0</v>
      </c>
      <c r="F533" s="270" t="str">
        <f t="shared" si="8"/>
        <v>-</v>
      </c>
      <c r="G533" s="13"/>
    </row>
    <row r="534" spans="1:7" ht="24">
      <c r="A534" s="266">
        <v>511</v>
      </c>
      <c r="B534" s="267" t="s">
        <v>2955</v>
      </c>
      <c r="C534" s="268">
        <v>521</v>
      </c>
      <c r="D534" s="269">
        <f>SUM(D535:D538)</f>
        <v>0</v>
      </c>
      <c r="E534" s="269">
        <f>SUM(E535:E538)</f>
        <v>0</v>
      </c>
      <c r="F534" s="270" t="str">
        <f t="shared" si="8"/>
        <v>-</v>
      </c>
      <c r="G534" s="13"/>
    </row>
    <row r="535" spans="1:7">
      <c r="A535" s="266">
        <v>5113</v>
      </c>
      <c r="B535" s="267" t="s">
        <v>3316</v>
      </c>
      <c r="C535" s="268">
        <v>522</v>
      </c>
      <c r="D535" s="271">
        <v>0</v>
      </c>
      <c r="E535" s="271">
        <v>0</v>
      </c>
      <c r="F535" s="270" t="str">
        <f t="shared" si="8"/>
        <v>-</v>
      </c>
      <c r="G535" s="13"/>
    </row>
    <row r="536" spans="1:7">
      <c r="A536" s="266">
        <v>5114</v>
      </c>
      <c r="B536" s="267" t="s">
        <v>1715</v>
      </c>
      <c r="C536" s="268">
        <v>523</v>
      </c>
      <c r="D536" s="271">
        <v>0</v>
      </c>
      <c r="E536" s="271">
        <v>0</v>
      </c>
      <c r="F536" s="270" t="str">
        <f t="shared" si="8"/>
        <v>-</v>
      </c>
      <c r="G536" s="13"/>
    </row>
    <row r="537" spans="1:7">
      <c r="A537" s="266">
        <v>5115</v>
      </c>
      <c r="B537" s="267" t="s">
        <v>1716</v>
      </c>
      <c r="C537" s="268">
        <v>524</v>
      </c>
      <c r="D537" s="271">
        <v>0</v>
      </c>
      <c r="E537" s="271">
        <v>0</v>
      </c>
      <c r="F537" s="270" t="str">
        <f t="shared" si="8"/>
        <v>-</v>
      </c>
      <c r="G537" s="13"/>
    </row>
    <row r="538" spans="1:7">
      <c r="A538" s="266">
        <v>5116</v>
      </c>
      <c r="B538" s="267" t="s">
        <v>1717</v>
      </c>
      <c r="C538" s="268">
        <v>525</v>
      </c>
      <c r="D538" s="271">
        <v>0</v>
      </c>
      <c r="E538" s="271">
        <v>0</v>
      </c>
      <c r="F538" s="270" t="str">
        <f t="shared" si="8"/>
        <v>-</v>
      </c>
      <c r="G538" s="13"/>
    </row>
    <row r="539" spans="1:7">
      <c r="A539" s="266">
        <v>512</v>
      </c>
      <c r="B539" s="272" t="s">
        <v>2625</v>
      </c>
      <c r="C539" s="268">
        <v>526</v>
      </c>
      <c r="D539" s="269">
        <f>SUM(D540:D541)</f>
        <v>0</v>
      </c>
      <c r="E539" s="269">
        <f>SUM(E540:E541)</f>
        <v>0</v>
      </c>
      <c r="F539" s="270" t="str">
        <f t="shared" si="8"/>
        <v>-</v>
      </c>
      <c r="G539" s="13"/>
    </row>
    <row r="540" spans="1:7">
      <c r="A540" s="266">
        <v>5121</v>
      </c>
      <c r="B540" s="267" t="s">
        <v>3317</v>
      </c>
      <c r="C540" s="268">
        <v>527</v>
      </c>
      <c r="D540" s="271">
        <v>0</v>
      </c>
      <c r="E540" s="271">
        <v>0</v>
      </c>
      <c r="F540" s="270" t="str">
        <f t="shared" si="8"/>
        <v>-</v>
      </c>
      <c r="G540" s="13"/>
    </row>
    <row r="541" spans="1:7">
      <c r="A541" s="266">
        <v>5122</v>
      </c>
      <c r="B541" s="267" t="s">
        <v>3318</v>
      </c>
      <c r="C541" s="268">
        <v>528</v>
      </c>
      <c r="D541" s="271">
        <v>0</v>
      </c>
      <c r="E541" s="271">
        <v>0</v>
      </c>
      <c r="F541" s="270" t="str">
        <f t="shared" si="8"/>
        <v>-</v>
      </c>
      <c r="G541" s="13"/>
    </row>
    <row r="542" spans="1:7" ht="24">
      <c r="A542" s="266">
        <v>513</v>
      </c>
      <c r="B542" s="267" t="s">
        <v>2626</v>
      </c>
      <c r="C542" s="268">
        <v>529</v>
      </c>
      <c r="D542" s="269">
        <f>SUM(D543:D545)</f>
        <v>0</v>
      </c>
      <c r="E542" s="269">
        <f>SUM(E543:E545)</f>
        <v>0</v>
      </c>
      <c r="F542" s="270" t="str">
        <f t="shared" si="8"/>
        <v>-</v>
      </c>
      <c r="G542" s="13"/>
    </row>
    <row r="543" spans="1:7">
      <c r="A543" s="266">
        <v>5132</v>
      </c>
      <c r="B543" s="267" t="s">
        <v>31</v>
      </c>
      <c r="C543" s="268">
        <v>530</v>
      </c>
      <c r="D543" s="271">
        <v>0</v>
      </c>
      <c r="E543" s="271">
        <v>0</v>
      </c>
      <c r="F543" s="270" t="str">
        <f t="shared" si="8"/>
        <v>-</v>
      </c>
      <c r="G543" s="13"/>
    </row>
    <row r="544" spans="1:7">
      <c r="A544" s="279">
        <v>5133</v>
      </c>
      <c r="B544" s="267" t="s">
        <v>32</v>
      </c>
      <c r="C544" s="268">
        <v>531</v>
      </c>
      <c r="D544" s="271">
        <v>0</v>
      </c>
      <c r="E544" s="271">
        <v>0</v>
      </c>
      <c r="F544" s="270" t="str">
        <f t="shared" si="8"/>
        <v>-</v>
      </c>
      <c r="G544" s="13"/>
    </row>
    <row r="545" spans="1:7">
      <c r="A545" s="279">
        <v>5134</v>
      </c>
      <c r="B545" s="267" t="s">
        <v>33</v>
      </c>
      <c r="C545" s="268">
        <v>532</v>
      </c>
      <c r="D545" s="271">
        <v>0</v>
      </c>
      <c r="E545" s="271">
        <v>0</v>
      </c>
      <c r="F545" s="270" t="str">
        <f t="shared" si="8"/>
        <v>-</v>
      </c>
      <c r="G545" s="13"/>
    </row>
    <row r="546" spans="1:7">
      <c r="A546" s="266">
        <v>514</v>
      </c>
      <c r="B546" s="272" t="s">
        <v>2627</v>
      </c>
      <c r="C546" s="268">
        <v>533</v>
      </c>
      <c r="D546" s="269">
        <f>D547</f>
        <v>0</v>
      </c>
      <c r="E546" s="269">
        <f>E547</f>
        <v>0</v>
      </c>
      <c r="F546" s="270" t="str">
        <f t="shared" si="8"/>
        <v>-</v>
      </c>
      <c r="G546" s="13"/>
    </row>
    <row r="547" spans="1:7">
      <c r="A547" s="266">
        <v>5141</v>
      </c>
      <c r="B547" s="267" t="s">
        <v>3319</v>
      </c>
      <c r="C547" s="268">
        <v>534</v>
      </c>
      <c r="D547" s="271">
        <v>0</v>
      </c>
      <c r="E547" s="271">
        <v>0</v>
      </c>
      <c r="F547" s="270" t="str">
        <f t="shared" si="8"/>
        <v>-</v>
      </c>
      <c r="G547" s="13"/>
    </row>
    <row r="548" spans="1:7" ht="24">
      <c r="A548" s="266">
        <v>515</v>
      </c>
      <c r="B548" s="267" t="s">
        <v>2628</v>
      </c>
      <c r="C548" s="268">
        <v>535</v>
      </c>
      <c r="D548" s="269">
        <f>SUM(D549:D554)</f>
        <v>0</v>
      </c>
      <c r="E548" s="269">
        <f>SUM(E549:E554)</f>
        <v>0</v>
      </c>
      <c r="F548" s="270" t="str">
        <f t="shared" si="8"/>
        <v>-</v>
      </c>
      <c r="G548" s="13"/>
    </row>
    <row r="549" spans="1:7">
      <c r="A549" s="266">
        <v>5153</v>
      </c>
      <c r="B549" s="267" t="s">
        <v>34</v>
      </c>
      <c r="C549" s="268">
        <v>536</v>
      </c>
      <c r="D549" s="271">
        <v>0</v>
      </c>
      <c r="E549" s="271">
        <v>0</v>
      </c>
      <c r="F549" s="270" t="str">
        <f t="shared" ref="F549:F612" si="9">IF(D549&lt;&gt;0,IF(E549/D549&gt;=100,"&gt;&gt;100",E549/D549*100),"-")</f>
        <v>-</v>
      </c>
      <c r="G549" s="13"/>
    </row>
    <row r="550" spans="1:7">
      <c r="A550" s="266">
        <v>5154</v>
      </c>
      <c r="B550" s="267" t="s">
        <v>35</v>
      </c>
      <c r="C550" s="268">
        <v>537</v>
      </c>
      <c r="D550" s="271">
        <v>0</v>
      </c>
      <c r="E550" s="271">
        <v>0</v>
      </c>
      <c r="F550" s="270" t="str">
        <f t="shared" si="9"/>
        <v>-</v>
      </c>
      <c r="G550" s="13"/>
    </row>
    <row r="551" spans="1:7">
      <c r="A551" s="266">
        <v>5155</v>
      </c>
      <c r="B551" s="267" t="s">
        <v>36</v>
      </c>
      <c r="C551" s="268">
        <v>538</v>
      </c>
      <c r="D551" s="271">
        <v>0</v>
      </c>
      <c r="E551" s="271">
        <v>0</v>
      </c>
      <c r="F551" s="270" t="str">
        <f t="shared" si="9"/>
        <v>-</v>
      </c>
      <c r="G551" s="13"/>
    </row>
    <row r="552" spans="1:7">
      <c r="A552" s="266">
        <v>5156</v>
      </c>
      <c r="B552" s="267" t="s">
        <v>37</v>
      </c>
      <c r="C552" s="268">
        <v>539</v>
      </c>
      <c r="D552" s="271">
        <v>0</v>
      </c>
      <c r="E552" s="271">
        <v>0</v>
      </c>
      <c r="F552" s="270" t="str">
        <f t="shared" si="9"/>
        <v>-</v>
      </c>
      <c r="G552" s="13"/>
    </row>
    <row r="553" spans="1:7">
      <c r="A553" s="266">
        <v>5157</v>
      </c>
      <c r="B553" s="267" t="s">
        <v>38</v>
      </c>
      <c r="C553" s="268">
        <v>540</v>
      </c>
      <c r="D553" s="271">
        <v>0</v>
      </c>
      <c r="E553" s="271">
        <v>0</v>
      </c>
      <c r="F553" s="270" t="str">
        <f t="shared" si="9"/>
        <v>-</v>
      </c>
      <c r="G553" s="13"/>
    </row>
    <row r="554" spans="1:7">
      <c r="A554" s="266">
        <v>5158</v>
      </c>
      <c r="B554" s="267" t="s">
        <v>39</v>
      </c>
      <c r="C554" s="268">
        <v>541</v>
      </c>
      <c r="D554" s="271">
        <v>0</v>
      </c>
      <c r="E554" s="271">
        <v>0</v>
      </c>
      <c r="F554" s="270" t="str">
        <f t="shared" si="9"/>
        <v>-</v>
      </c>
      <c r="G554" s="13"/>
    </row>
    <row r="555" spans="1:7" ht="24">
      <c r="A555" s="266">
        <v>516</v>
      </c>
      <c r="B555" s="267" t="s">
        <v>2629</v>
      </c>
      <c r="C555" s="268">
        <v>542</v>
      </c>
      <c r="D555" s="269">
        <f>SUM(D556:D559)</f>
        <v>0</v>
      </c>
      <c r="E555" s="269">
        <f>SUM(E556:E559)</f>
        <v>0</v>
      </c>
      <c r="F555" s="270" t="str">
        <f t="shared" si="9"/>
        <v>-</v>
      </c>
      <c r="G555" s="13"/>
    </row>
    <row r="556" spans="1:7">
      <c r="A556" s="266">
        <v>5163</v>
      </c>
      <c r="B556" s="267" t="s">
        <v>40</v>
      </c>
      <c r="C556" s="268">
        <v>543</v>
      </c>
      <c r="D556" s="271">
        <v>0</v>
      </c>
      <c r="E556" s="271">
        <v>0</v>
      </c>
      <c r="F556" s="270" t="str">
        <f t="shared" si="9"/>
        <v>-</v>
      </c>
      <c r="G556" s="13"/>
    </row>
    <row r="557" spans="1:7">
      <c r="A557" s="266">
        <v>5164</v>
      </c>
      <c r="B557" s="267" t="s">
        <v>41</v>
      </c>
      <c r="C557" s="268">
        <v>544</v>
      </c>
      <c r="D557" s="271">
        <v>0</v>
      </c>
      <c r="E557" s="271">
        <v>0</v>
      </c>
      <c r="F557" s="270" t="str">
        <f t="shared" si="9"/>
        <v>-</v>
      </c>
      <c r="G557" s="13"/>
    </row>
    <row r="558" spans="1:7">
      <c r="A558" s="266">
        <v>5165</v>
      </c>
      <c r="B558" s="267" t="s">
        <v>42</v>
      </c>
      <c r="C558" s="268">
        <v>545</v>
      </c>
      <c r="D558" s="271">
        <v>0</v>
      </c>
      <c r="E558" s="271">
        <v>0</v>
      </c>
      <c r="F558" s="270" t="str">
        <f t="shared" si="9"/>
        <v>-</v>
      </c>
      <c r="G558" s="13"/>
    </row>
    <row r="559" spans="1:7">
      <c r="A559" s="266">
        <v>5166</v>
      </c>
      <c r="B559" s="267" t="s">
        <v>43</v>
      </c>
      <c r="C559" s="268">
        <v>546</v>
      </c>
      <c r="D559" s="271">
        <v>0</v>
      </c>
      <c r="E559" s="271">
        <v>0</v>
      </c>
      <c r="F559" s="270" t="str">
        <f t="shared" si="9"/>
        <v>-</v>
      </c>
      <c r="G559" s="13"/>
    </row>
    <row r="560" spans="1:7">
      <c r="A560" s="266">
        <v>517</v>
      </c>
      <c r="B560" s="267" t="s">
        <v>2630</v>
      </c>
      <c r="C560" s="268">
        <v>547</v>
      </c>
      <c r="D560" s="269">
        <f>SUM(D561:D567)</f>
        <v>0</v>
      </c>
      <c r="E560" s="269">
        <f>SUM(E561:E567)</f>
        <v>0</v>
      </c>
      <c r="F560" s="270" t="str">
        <f t="shared" si="9"/>
        <v>-</v>
      </c>
      <c r="G560" s="13"/>
    </row>
    <row r="561" spans="1:7">
      <c r="A561" s="266">
        <v>5171</v>
      </c>
      <c r="B561" s="267" t="s">
        <v>44</v>
      </c>
      <c r="C561" s="268">
        <v>548</v>
      </c>
      <c r="D561" s="271">
        <v>0</v>
      </c>
      <c r="E561" s="271">
        <v>0</v>
      </c>
      <c r="F561" s="270" t="str">
        <f t="shared" si="9"/>
        <v>-</v>
      </c>
      <c r="G561" s="13"/>
    </row>
    <row r="562" spans="1:7">
      <c r="A562" s="266">
        <v>5172</v>
      </c>
      <c r="B562" s="267" t="s">
        <v>45</v>
      </c>
      <c r="C562" s="268">
        <v>549</v>
      </c>
      <c r="D562" s="271">
        <v>0</v>
      </c>
      <c r="E562" s="271">
        <v>0</v>
      </c>
      <c r="F562" s="270" t="str">
        <f t="shared" si="9"/>
        <v>-</v>
      </c>
      <c r="G562" s="13"/>
    </row>
    <row r="563" spans="1:7">
      <c r="A563" s="266">
        <v>5173</v>
      </c>
      <c r="B563" s="267" t="s">
        <v>46</v>
      </c>
      <c r="C563" s="268">
        <v>550</v>
      </c>
      <c r="D563" s="271">
        <v>0</v>
      </c>
      <c r="E563" s="271">
        <v>0</v>
      </c>
      <c r="F563" s="270" t="str">
        <f t="shared" si="9"/>
        <v>-</v>
      </c>
      <c r="G563" s="13"/>
    </row>
    <row r="564" spans="1:7">
      <c r="A564" s="266">
        <v>5174</v>
      </c>
      <c r="B564" s="267" t="s">
        <v>722</v>
      </c>
      <c r="C564" s="268">
        <v>551</v>
      </c>
      <c r="D564" s="271">
        <v>0</v>
      </c>
      <c r="E564" s="271">
        <v>0</v>
      </c>
      <c r="F564" s="270" t="str">
        <f t="shared" si="9"/>
        <v>-</v>
      </c>
      <c r="G564" s="13"/>
    </row>
    <row r="565" spans="1:7">
      <c r="A565" s="266">
        <v>5175</v>
      </c>
      <c r="B565" s="267" t="s">
        <v>723</v>
      </c>
      <c r="C565" s="268">
        <v>552</v>
      </c>
      <c r="D565" s="271">
        <v>0</v>
      </c>
      <c r="E565" s="271">
        <v>0</v>
      </c>
      <c r="F565" s="270" t="str">
        <f t="shared" si="9"/>
        <v>-</v>
      </c>
      <c r="G565" s="13"/>
    </row>
    <row r="566" spans="1:7">
      <c r="A566" s="266">
        <v>5176</v>
      </c>
      <c r="B566" s="267" t="s">
        <v>724</v>
      </c>
      <c r="C566" s="268">
        <v>553</v>
      </c>
      <c r="D566" s="271">
        <v>0</v>
      </c>
      <c r="E566" s="271">
        <v>0</v>
      </c>
      <c r="F566" s="270" t="str">
        <f t="shared" si="9"/>
        <v>-</v>
      </c>
      <c r="G566" s="13"/>
    </row>
    <row r="567" spans="1:7">
      <c r="A567" s="266">
        <v>5177</v>
      </c>
      <c r="B567" s="272" t="s">
        <v>725</v>
      </c>
      <c r="C567" s="268">
        <v>554</v>
      </c>
      <c r="D567" s="271">
        <v>0</v>
      </c>
      <c r="E567" s="271">
        <v>0</v>
      </c>
      <c r="F567" s="270" t="str">
        <f t="shared" si="9"/>
        <v>-</v>
      </c>
      <c r="G567" s="13"/>
    </row>
    <row r="568" spans="1:7">
      <c r="A568" s="266" t="s">
        <v>2631</v>
      </c>
      <c r="B568" s="267" t="s">
        <v>2632</v>
      </c>
      <c r="C568" s="268">
        <v>555</v>
      </c>
      <c r="D568" s="269">
        <f>SUM(D569:D571)</f>
        <v>0</v>
      </c>
      <c r="E568" s="269">
        <f>SUM(E569:E571)</f>
        <v>0</v>
      </c>
      <c r="F568" s="270" t="str">
        <f t="shared" si="9"/>
        <v>-</v>
      </c>
      <c r="G568" s="13"/>
    </row>
    <row r="569" spans="1:7">
      <c r="A569" s="266" t="s">
        <v>2633</v>
      </c>
      <c r="B569" s="267" t="s">
        <v>2634</v>
      </c>
      <c r="C569" s="268">
        <v>556</v>
      </c>
      <c r="D569" s="271">
        <v>0</v>
      </c>
      <c r="E569" s="271">
        <v>0</v>
      </c>
      <c r="F569" s="270" t="str">
        <f t="shared" si="9"/>
        <v>-</v>
      </c>
      <c r="G569" s="13"/>
    </row>
    <row r="570" spans="1:7">
      <c r="A570" s="266" t="s">
        <v>2635</v>
      </c>
      <c r="B570" s="267" t="s">
        <v>2636</v>
      </c>
      <c r="C570" s="268">
        <v>557</v>
      </c>
      <c r="D570" s="271">
        <v>0</v>
      </c>
      <c r="E570" s="271">
        <v>0</v>
      </c>
      <c r="F570" s="270" t="str">
        <f t="shared" si="9"/>
        <v>-</v>
      </c>
      <c r="G570" s="13"/>
    </row>
    <row r="571" spans="1:7">
      <c r="A571" s="266" t="s">
        <v>2637</v>
      </c>
      <c r="B571" s="267" t="s">
        <v>2638</v>
      </c>
      <c r="C571" s="268">
        <v>558</v>
      </c>
      <c r="D571" s="271">
        <v>0</v>
      </c>
      <c r="E571" s="271">
        <v>0</v>
      </c>
      <c r="F571" s="270" t="str">
        <f t="shared" si="9"/>
        <v>-</v>
      </c>
      <c r="G571" s="13"/>
    </row>
    <row r="572" spans="1:7">
      <c r="A572" s="266">
        <v>52</v>
      </c>
      <c r="B572" s="267" t="s">
        <v>2639</v>
      </c>
      <c r="C572" s="268">
        <v>559</v>
      </c>
      <c r="D572" s="269">
        <f>D573+D576+D579+D582</f>
        <v>0</v>
      </c>
      <c r="E572" s="269">
        <f>E573+E576+E579+E582</f>
        <v>0</v>
      </c>
      <c r="F572" s="270" t="str">
        <f t="shared" si="9"/>
        <v>-</v>
      </c>
      <c r="G572" s="13"/>
    </row>
    <row r="573" spans="1:7">
      <c r="A573" s="266">
        <v>521</v>
      </c>
      <c r="B573" s="267" t="s">
        <v>2640</v>
      </c>
      <c r="C573" s="268">
        <v>560</v>
      </c>
      <c r="D573" s="269">
        <f>SUM(D574:D575)</f>
        <v>0</v>
      </c>
      <c r="E573" s="269">
        <f>SUM(E574:E575)</f>
        <v>0</v>
      </c>
      <c r="F573" s="270" t="str">
        <f t="shared" si="9"/>
        <v>-</v>
      </c>
      <c r="G573" s="13"/>
    </row>
    <row r="574" spans="1:7">
      <c r="A574" s="266">
        <v>5211</v>
      </c>
      <c r="B574" s="267" t="s">
        <v>2932</v>
      </c>
      <c r="C574" s="268">
        <v>561</v>
      </c>
      <c r="D574" s="271">
        <v>0</v>
      </c>
      <c r="E574" s="271">
        <v>0</v>
      </c>
      <c r="F574" s="270" t="str">
        <f t="shared" si="9"/>
        <v>-</v>
      </c>
      <c r="G574" s="13"/>
    </row>
    <row r="575" spans="1:7">
      <c r="A575" s="266">
        <v>5212</v>
      </c>
      <c r="B575" s="267" t="s">
        <v>3767</v>
      </c>
      <c r="C575" s="268">
        <v>562</v>
      </c>
      <c r="D575" s="271">
        <v>0</v>
      </c>
      <c r="E575" s="271">
        <v>0</v>
      </c>
      <c r="F575" s="270" t="str">
        <f t="shared" si="9"/>
        <v>-</v>
      </c>
      <c r="G575" s="13"/>
    </row>
    <row r="576" spans="1:7">
      <c r="A576" s="266">
        <v>522</v>
      </c>
      <c r="B576" s="267" t="s">
        <v>2641</v>
      </c>
      <c r="C576" s="268">
        <v>563</v>
      </c>
      <c r="D576" s="269">
        <f>SUM(D577:D578)</f>
        <v>0</v>
      </c>
      <c r="E576" s="269">
        <f>SUM(E577:E578)</f>
        <v>0</v>
      </c>
      <c r="F576" s="270" t="str">
        <f t="shared" si="9"/>
        <v>-</v>
      </c>
      <c r="G576" s="13"/>
    </row>
    <row r="577" spans="1:7">
      <c r="A577" s="266">
        <v>5221</v>
      </c>
      <c r="B577" s="267" t="s">
        <v>2560</v>
      </c>
      <c r="C577" s="268">
        <v>564</v>
      </c>
      <c r="D577" s="271">
        <v>0</v>
      </c>
      <c r="E577" s="271">
        <v>0</v>
      </c>
      <c r="F577" s="270" t="str">
        <f t="shared" si="9"/>
        <v>-</v>
      </c>
      <c r="G577" s="13"/>
    </row>
    <row r="578" spans="1:7">
      <c r="A578" s="266">
        <v>5222</v>
      </c>
      <c r="B578" s="267" t="s">
        <v>1002</v>
      </c>
      <c r="C578" s="268">
        <v>565</v>
      </c>
      <c r="D578" s="271">
        <v>0</v>
      </c>
      <c r="E578" s="271">
        <v>0</v>
      </c>
      <c r="F578" s="270" t="str">
        <f t="shared" si="9"/>
        <v>-</v>
      </c>
      <c r="G578" s="13"/>
    </row>
    <row r="579" spans="1:7">
      <c r="A579" s="266">
        <v>523</v>
      </c>
      <c r="B579" s="267" t="s">
        <v>2642</v>
      </c>
      <c r="C579" s="268">
        <v>566</v>
      </c>
      <c r="D579" s="269">
        <f>SUM(D580:D581)</f>
        <v>0</v>
      </c>
      <c r="E579" s="269">
        <f>SUM(E580:E581)</f>
        <v>0</v>
      </c>
      <c r="F579" s="270" t="str">
        <f t="shared" si="9"/>
        <v>-</v>
      </c>
      <c r="G579" s="13"/>
    </row>
    <row r="580" spans="1:7">
      <c r="A580" s="266">
        <v>5231</v>
      </c>
      <c r="B580" s="267" t="s">
        <v>366</v>
      </c>
      <c r="C580" s="268">
        <v>567</v>
      </c>
      <c r="D580" s="271">
        <v>0</v>
      </c>
      <c r="E580" s="271">
        <v>0</v>
      </c>
      <c r="F580" s="270" t="str">
        <f t="shared" si="9"/>
        <v>-</v>
      </c>
      <c r="G580" s="13"/>
    </row>
    <row r="581" spans="1:7">
      <c r="A581" s="266">
        <v>5232</v>
      </c>
      <c r="B581" s="267" t="s">
        <v>367</v>
      </c>
      <c r="C581" s="268">
        <v>568</v>
      </c>
      <c r="D581" s="271">
        <v>0</v>
      </c>
      <c r="E581" s="271">
        <v>0</v>
      </c>
      <c r="F581" s="270" t="str">
        <f t="shared" si="9"/>
        <v>-</v>
      </c>
      <c r="G581" s="13"/>
    </row>
    <row r="582" spans="1:7">
      <c r="A582" s="266">
        <v>524</v>
      </c>
      <c r="B582" s="267" t="s">
        <v>2643</v>
      </c>
      <c r="C582" s="268">
        <v>569</v>
      </c>
      <c r="D582" s="269">
        <f>SUM(D583:D584)</f>
        <v>0</v>
      </c>
      <c r="E582" s="269">
        <f>SUM(E583:E584)</f>
        <v>0</v>
      </c>
      <c r="F582" s="270" t="str">
        <f t="shared" si="9"/>
        <v>-</v>
      </c>
      <c r="G582" s="13"/>
    </row>
    <row r="583" spans="1:7">
      <c r="A583" s="279">
        <v>5241</v>
      </c>
      <c r="B583" s="267" t="s">
        <v>1830</v>
      </c>
      <c r="C583" s="268">
        <v>570</v>
      </c>
      <c r="D583" s="271">
        <v>0</v>
      </c>
      <c r="E583" s="271">
        <v>0</v>
      </c>
      <c r="F583" s="270" t="str">
        <f t="shared" si="9"/>
        <v>-</v>
      </c>
      <c r="G583" s="13"/>
    </row>
    <row r="584" spans="1:7">
      <c r="A584" s="279">
        <v>5242</v>
      </c>
      <c r="B584" s="267" t="s">
        <v>717</v>
      </c>
      <c r="C584" s="268">
        <v>571</v>
      </c>
      <c r="D584" s="271">
        <v>0</v>
      </c>
      <c r="E584" s="271">
        <v>0</v>
      </c>
      <c r="F584" s="270" t="str">
        <f t="shared" si="9"/>
        <v>-</v>
      </c>
      <c r="G584" s="13"/>
    </row>
    <row r="585" spans="1:7">
      <c r="A585" s="266">
        <v>53</v>
      </c>
      <c r="B585" s="267" t="s">
        <v>2644</v>
      </c>
      <c r="C585" s="268">
        <v>572</v>
      </c>
      <c r="D585" s="269">
        <f>D586+D590+D592+D595</f>
        <v>0</v>
      </c>
      <c r="E585" s="269">
        <f>E586+E590+E592+E595</f>
        <v>0</v>
      </c>
      <c r="F585" s="270" t="str">
        <f t="shared" si="9"/>
        <v>-</v>
      </c>
      <c r="G585" s="13"/>
    </row>
    <row r="586" spans="1:7" ht="24">
      <c r="A586" s="266">
        <v>531</v>
      </c>
      <c r="B586" s="273" t="s">
        <v>2645</v>
      </c>
      <c r="C586" s="268">
        <v>573</v>
      </c>
      <c r="D586" s="269">
        <f>SUM(D587:D589)</f>
        <v>0</v>
      </c>
      <c r="E586" s="269">
        <f>SUM(E587:E589)</f>
        <v>0</v>
      </c>
      <c r="F586" s="270" t="str">
        <f t="shared" si="9"/>
        <v>-</v>
      </c>
      <c r="G586" s="13"/>
    </row>
    <row r="587" spans="1:7">
      <c r="A587" s="266">
        <v>5312</v>
      </c>
      <c r="B587" s="267" t="s">
        <v>1320</v>
      </c>
      <c r="C587" s="268">
        <v>574</v>
      </c>
      <c r="D587" s="271">
        <v>0</v>
      </c>
      <c r="E587" s="271">
        <v>0</v>
      </c>
      <c r="F587" s="270" t="str">
        <f t="shared" si="9"/>
        <v>-</v>
      </c>
      <c r="G587" s="13"/>
    </row>
    <row r="588" spans="1:7">
      <c r="A588" s="266">
        <v>5313</v>
      </c>
      <c r="B588" s="267" t="s">
        <v>1321</v>
      </c>
      <c r="C588" s="268">
        <v>575</v>
      </c>
      <c r="D588" s="271">
        <v>0</v>
      </c>
      <c r="E588" s="271">
        <v>0</v>
      </c>
      <c r="F588" s="270" t="str">
        <f t="shared" si="9"/>
        <v>-</v>
      </c>
      <c r="G588" s="13"/>
    </row>
    <row r="589" spans="1:7">
      <c r="A589" s="266">
        <v>5314</v>
      </c>
      <c r="B589" s="267" t="s">
        <v>251</v>
      </c>
      <c r="C589" s="268">
        <v>576</v>
      </c>
      <c r="D589" s="271">
        <v>0</v>
      </c>
      <c r="E589" s="271">
        <v>0</v>
      </c>
      <c r="F589" s="270" t="str">
        <f t="shared" si="9"/>
        <v>-</v>
      </c>
      <c r="G589" s="13"/>
    </row>
    <row r="590" spans="1:7">
      <c r="A590" s="266">
        <v>532</v>
      </c>
      <c r="B590" s="267" t="s">
        <v>2646</v>
      </c>
      <c r="C590" s="268">
        <v>577</v>
      </c>
      <c r="D590" s="269">
        <f>D591</f>
        <v>0</v>
      </c>
      <c r="E590" s="269">
        <f>E591</f>
        <v>0</v>
      </c>
      <c r="F590" s="270" t="str">
        <f t="shared" si="9"/>
        <v>-</v>
      </c>
      <c r="G590" s="13"/>
    </row>
    <row r="591" spans="1:7">
      <c r="A591" s="266">
        <v>5321</v>
      </c>
      <c r="B591" s="267" t="s">
        <v>3350</v>
      </c>
      <c r="C591" s="268">
        <v>578</v>
      </c>
      <c r="D591" s="271">
        <v>0</v>
      </c>
      <c r="E591" s="271">
        <v>0</v>
      </c>
      <c r="F591" s="270" t="str">
        <f t="shared" si="9"/>
        <v>-</v>
      </c>
      <c r="G591" s="13"/>
    </row>
    <row r="592" spans="1:7" ht="24">
      <c r="A592" s="266">
        <v>533</v>
      </c>
      <c r="B592" s="267" t="s">
        <v>2647</v>
      </c>
      <c r="C592" s="268">
        <v>579</v>
      </c>
      <c r="D592" s="269">
        <f>SUM(D593:D594)</f>
        <v>0</v>
      </c>
      <c r="E592" s="269">
        <f>SUM(E593:E594)</f>
        <v>0</v>
      </c>
      <c r="F592" s="270" t="str">
        <f t="shared" si="9"/>
        <v>-</v>
      </c>
      <c r="G592" s="13"/>
    </row>
    <row r="593" spans="1:7" ht="24">
      <c r="A593" s="266">
        <v>5331</v>
      </c>
      <c r="B593" s="273" t="s">
        <v>2085</v>
      </c>
      <c r="C593" s="268">
        <v>580</v>
      </c>
      <c r="D593" s="271">
        <v>0</v>
      </c>
      <c r="E593" s="271">
        <v>0</v>
      </c>
      <c r="F593" s="270" t="str">
        <f t="shared" si="9"/>
        <v>-</v>
      </c>
      <c r="G593" s="13"/>
    </row>
    <row r="594" spans="1:7">
      <c r="A594" s="266">
        <v>5332</v>
      </c>
      <c r="B594" s="267" t="s">
        <v>1603</v>
      </c>
      <c r="C594" s="268">
        <v>581</v>
      </c>
      <c r="D594" s="271">
        <v>0</v>
      </c>
      <c r="E594" s="271">
        <v>0</v>
      </c>
      <c r="F594" s="270" t="str">
        <f t="shared" si="9"/>
        <v>-</v>
      </c>
      <c r="G594" s="13"/>
    </row>
    <row r="595" spans="1:7">
      <c r="A595" s="279">
        <v>534</v>
      </c>
      <c r="B595" s="267" t="s">
        <v>2648</v>
      </c>
      <c r="C595" s="268">
        <v>582</v>
      </c>
      <c r="D595" s="269">
        <f>SUM(D596:D597)</f>
        <v>0</v>
      </c>
      <c r="E595" s="269">
        <f>SUM(E596:E597)</f>
        <v>0</v>
      </c>
      <c r="F595" s="270" t="str">
        <f t="shared" si="9"/>
        <v>-</v>
      </c>
      <c r="G595" s="13"/>
    </row>
    <row r="596" spans="1:7">
      <c r="A596" s="266">
        <v>5341</v>
      </c>
      <c r="B596" s="267" t="s">
        <v>3618</v>
      </c>
      <c r="C596" s="268">
        <v>583</v>
      </c>
      <c r="D596" s="271">
        <v>0</v>
      </c>
      <c r="E596" s="271">
        <v>0</v>
      </c>
      <c r="F596" s="270" t="str">
        <f t="shared" si="9"/>
        <v>-</v>
      </c>
      <c r="G596" s="13"/>
    </row>
    <row r="597" spans="1:7">
      <c r="A597" s="266">
        <v>5342</v>
      </c>
      <c r="B597" s="267" t="s">
        <v>682</v>
      </c>
      <c r="C597" s="268">
        <v>584</v>
      </c>
      <c r="D597" s="271">
        <v>0</v>
      </c>
      <c r="E597" s="271">
        <v>0</v>
      </c>
      <c r="F597" s="270" t="str">
        <f t="shared" si="9"/>
        <v>-</v>
      </c>
      <c r="G597" s="13"/>
    </row>
    <row r="598" spans="1:7">
      <c r="A598" s="266">
        <v>54</v>
      </c>
      <c r="B598" s="272" t="s">
        <v>2649</v>
      </c>
      <c r="C598" s="268">
        <v>585</v>
      </c>
      <c r="D598" s="269">
        <f>D599+D604+D608+D610+D617+D622</f>
        <v>76588</v>
      </c>
      <c r="E598" s="269">
        <f>E599+E604+E608+E610+E617+E622</f>
        <v>80418</v>
      </c>
      <c r="F598" s="270">
        <f t="shared" si="9"/>
        <v>105.00078341254505</v>
      </c>
      <c r="G598" s="13"/>
    </row>
    <row r="599" spans="1:7" ht="24">
      <c r="A599" s="266">
        <v>541</v>
      </c>
      <c r="B599" s="267" t="s">
        <v>3693</v>
      </c>
      <c r="C599" s="268">
        <v>586</v>
      </c>
      <c r="D599" s="269">
        <f>SUM(D600:D603)</f>
        <v>0</v>
      </c>
      <c r="E599" s="269">
        <f>SUM(E600:E603)</f>
        <v>0</v>
      </c>
      <c r="F599" s="270" t="str">
        <f t="shared" si="9"/>
        <v>-</v>
      </c>
      <c r="G599" s="13"/>
    </row>
    <row r="600" spans="1:7">
      <c r="A600" s="266">
        <v>5413</v>
      </c>
      <c r="B600" s="267" t="s">
        <v>1831</v>
      </c>
      <c r="C600" s="268">
        <v>587</v>
      </c>
      <c r="D600" s="271">
        <v>0</v>
      </c>
      <c r="E600" s="271">
        <v>0</v>
      </c>
      <c r="F600" s="270" t="str">
        <f t="shared" si="9"/>
        <v>-</v>
      </c>
      <c r="G600" s="13"/>
    </row>
    <row r="601" spans="1:7">
      <c r="A601" s="266">
        <v>5414</v>
      </c>
      <c r="B601" s="267" t="s">
        <v>1276</v>
      </c>
      <c r="C601" s="268">
        <v>588</v>
      </c>
      <c r="D601" s="271">
        <v>0</v>
      </c>
      <c r="E601" s="271">
        <v>0</v>
      </c>
      <c r="F601" s="270" t="str">
        <f t="shared" si="9"/>
        <v>-</v>
      </c>
      <c r="G601" s="13"/>
    </row>
    <row r="602" spans="1:7">
      <c r="A602" s="266">
        <v>5415</v>
      </c>
      <c r="B602" s="267" t="s">
        <v>1277</v>
      </c>
      <c r="C602" s="268">
        <v>589</v>
      </c>
      <c r="D602" s="271">
        <v>0</v>
      </c>
      <c r="E602" s="271">
        <v>0</v>
      </c>
      <c r="F602" s="270" t="str">
        <f t="shared" si="9"/>
        <v>-</v>
      </c>
      <c r="G602" s="13"/>
    </row>
    <row r="603" spans="1:7">
      <c r="A603" s="266">
        <v>5416</v>
      </c>
      <c r="B603" s="267" t="s">
        <v>1278</v>
      </c>
      <c r="C603" s="268">
        <v>590</v>
      </c>
      <c r="D603" s="271">
        <v>0</v>
      </c>
      <c r="E603" s="271">
        <v>0</v>
      </c>
      <c r="F603" s="270" t="str">
        <f t="shared" si="9"/>
        <v>-</v>
      </c>
      <c r="G603" s="13"/>
    </row>
    <row r="604" spans="1:7" ht="24">
      <c r="A604" s="266">
        <v>542</v>
      </c>
      <c r="B604" s="267" t="s">
        <v>3694</v>
      </c>
      <c r="C604" s="268">
        <v>591</v>
      </c>
      <c r="D604" s="269">
        <f>SUM(D605:D607)</f>
        <v>76588</v>
      </c>
      <c r="E604" s="269">
        <f>SUM(E605:E607)</f>
        <v>80418</v>
      </c>
      <c r="F604" s="270">
        <f t="shared" si="9"/>
        <v>105.00078341254505</v>
      </c>
      <c r="G604" s="13"/>
    </row>
    <row r="605" spans="1:7">
      <c r="A605" s="266">
        <v>5422</v>
      </c>
      <c r="B605" s="267" t="s">
        <v>1279</v>
      </c>
      <c r="C605" s="268">
        <v>592</v>
      </c>
      <c r="D605" s="271">
        <v>76588</v>
      </c>
      <c r="E605" s="271">
        <v>80418</v>
      </c>
      <c r="F605" s="270">
        <f t="shared" si="9"/>
        <v>105.00078341254505</v>
      </c>
      <c r="G605" s="13"/>
    </row>
    <row r="606" spans="1:7">
      <c r="A606" s="266">
        <v>5423</v>
      </c>
      <c r="B606" s="267" t="s">
        <v>1280</v>
      </c>
      <c r="C606" s="268">
        <v>593</v>
      </c>
      <c r="D606" s="271">
        <v>0</v>
      </c>
      <c r="E606" s="271">
        <v>0</v>
      </c>
      <c r="F606" s="270" t="str">
        <f t="shared" si="9"/>
        <v>-</v>
      </c>
      <c r="G606" s="13"/>
    </row>
    <row r="607" spans="1:7">
      <c r="A607" s="266">
        <v>5424</v>
      </c>
      <c r="B607" s="267" t="s">
        <v>1281</v>
      </c>
      <c r="C607" s="268">
        <v>594</v>
      </c>
      <c r="D607" s="271">
        <v>0</v>
      </c>
      <c r="E607" s="271">
        <v>0</v>
      </c>
      <c r="F607" s="270" t="str">
        <f t="shared" si="9"/>
        <v>-</v>
      </c>
      <c r="G607" s="13"/>
    </row>
    <row r="608" spans="1:7">
      <c r="A608" s="266">
        <v>543</v>
      </c>
      <c r="B608" s="267" t="s">
        <v>3695</v>
      </c>
      <c r="C608" s="268">
        <v>595</v>
      </c>
      <c r="D608" s="269">
        <f>D609</f>
        <v>0</v>
      </c>
      <c r="E608" s="269">
        <f>E609</f>
        <v>0</v>
      </c>
      <c r="F608" s="270" t="str">
        <f t="shared" si="9"/>
        <v>-</v>
      </c>
      <c r="G608" s="13"/>
    </row>
    <row r="609" spans="1:7">
      <c r="A609" s="266">
        <v>5431</v>
      </c>
      <c r="B609" s="267" t="s">
        <v>2741</v>
      </c>
      <c r="C609" s="268">
        <v>596</v>
      </c>
      <c r="D609" s="271">
        <v>0</v>
      </c>
      <c r="E609" s="271">
        <v>0</v>
      </c>
      <c r="F609" s="270" t="str">
        <f t="shared" si="9"/>
        <v>-</v>
      </c>
      <c r="G609" s="13"/>
    </row>
    <row r="610" spans="1:7" ht="24">
      <c r="A610" s="266">
        <v>544</v>
      </c>
      <c r="B610" s="267" t="s">
        <v>144</v>
      </c>
      <c r="C610" s="268">
        <v>597</v>
      </c>
      <c r="D610" s="269">
        <f>SUM(D611:D616)</f>
        <v>0</v>
      </c>
      <c r="E610" s="269">
        <f>SUM(E611:E616)</f>
        <v>0</v>
      </c>
      <c r="F610" s="270" t="str">
        <f t="shared" si="9"/>
        <v>-</v>
      </c>
      <c r="G610" s="13"/>
    </row>
    <row r="611" spans="1:7">
      <c r="A611" s="266">
        <v>5443</v>
      </c>
      <c r="B611" s="267" t="s">
        <v>1282</v>
      </c>
      <c r="C611" s="268">
        <v>598</v>
      </c>
      <c r="D611" s="271">
        <v>0</v>
      </c>
      <c r="E611" s="271">
        <v>0</v>
      </c>
      <c r="F611" s="270" t="str">
        <f t="shared" si="9"/>
        <v>-</v>
      </c>
      <c r="G611" s="13"/>
    </row>
    <row r="612" spans="1:7" ht="24">
      <c r="A612" s="266">
        <v>5444</v>
      </c>
      <c r="B612" s="273" t="s">
        <v>1283</v>
      </c>
      <c r="C612" s="268">
        <v>599</v>
      </c>
      <c r="D612" s="271">
        <v>0</v>
      </c>
      <c r="E612" s="271">
        <v>0</v>
      </c>
      <c r="F612" s="270" t="str">
        <f t="shared" si="9"/>
        <v>-</v>
      </c>
      <c r="G612" s="13"/>
    </row>
    <row r="613" spans="1:7" ht="24">
      <c r="A613" s="279">
        <v>5445</v>
      </c>
      <c r="B613" s="267" t="s">
        <v>145</v>
      </c>
      <c r="C613" s="268">
        <v>600</v>
      </c>
      <c r="D613" s="271">
        <v>0</v>
      </c>
      <c r="E613" s="271">
        <v>0</v>
      </c>
      <c r="F613" s="270" t="str">
        <f t="shared" ref="F613:F652" si="10">IF(D613&lt;&gt;0,IF(E613/D613&gt;=100,"&gt;&gt;100",E613/D613*100),"-")</f>
        <v>-</v>
      </c>
      <c r="G613" s="13"/>
    </row>
    <row r="614" spans="1:7">
      <c r="A614" s="266">
        <v>5446</v>
      </c>
      <c r="B614" s="267" t="s">
        <v>1284</v>
      </c>
      <c r="C614" s="268">
        <v>601</v>
      </c>
      <c r="D614" s="271">
        <v>0</v>
      </c>
      <c r="E614" s="271">
        <v>0</v>
      </c>
      <c r="F614" s="270" t="str">
        <f t="shared" si="10"/>
        <v>-</v>
      </c>
      <c r="G614" s="13"/>
    </row>
    <row r="615" spans="1:7">
      <c r="A615" s="266">
        <v>5447</v>
      </c>
      <c r="B615" s="267" t="s">
        <v>1285</v>
      </c>
      <c r="C615" s="268">
        <v>602</v>
      </c>
      <c r="D615" s="271">
        <v>0</v>
      </c>
      <c r="E615" s="271">
        <v>0</v>
      </c>
      <c r="F615" s="270" t="str">
        <f t="shared" si="10"/>
        <v>-</v>
      </c>
      <c r="G615" s="13"/>
    </row>
    <row r="616" spans="1:7">
      <c r="A616" s="266">
        <v>5448</v>
      </c>
      <c r="B616" s="267" t="s">
        <v>3310</v>
      </c>
      <c r="C616" s="268">
        <v>603</v>
      </c>
      <c r="D616" s="271">
        <v>0</v>
      </c>
      <c r="E616" s="271">
        <v>0</v>
      </c>
      <c r="F616" s="270" t="str">
        <f t="shared" si="10"/>
        <v>-</v>
      </c>
      <c r="G616" s="13"/>
    </row>
    <row r="617" spans="1:7" ht="24">
      <c r="A617" s="266">
        <v>545</v>
      </c>
      <c r="B617" s="267" t="s">
        <v>146</v>
      </c>
      <c r="C617" s="268">
        <v>604</v>
      </c>
      <c r="D617" s="269">
        <f>SUM(D618:D621)</f>
        <v>0</v>
      </c>
      <c r="E617" s="269">
        <f>SUM(E618:E621)</f>
        <v>0</v>
      </c>
      <c r="F617" s="270" t="str">
        <f t="shared" si="10"/>
        <v>-</v>
      </c>
      <c r="G617" s="13"/>
    </row>
    <row r="618" spans="1:7">
      <c r="A618" s="266">
        <v>5453</v>
      </c>
      <c r="B618" s="272" t="s">
        <v>120</v>
      </c>
      <c r="C618" s="268">
        <v>605</v>
      </c>
      <c r="D618" s="271">
        <v>0</v>
      </c>
      <c r="E618" s="271">
        <v>0</v>
      </c>
      <c r="F618" s="270" t="str">
        <f t="shared" si="10"/>
        <v>-</v>
      </c>
      <c r="G618" s="13"/>
    </row>
    <row r="619" spans="1:7">
      <c r="A619" s="266">
        <v>5454</v>
      </c>
      <c r="B619" s="267" t="s">
        <v>121</v>
      </c>
      <c r="C619" s="268">
        <v>606</v>
      </c>
      <c r="D619" s="271">
        <v>0</v>
      </c>
      <c r="E619" s="271">
        <v>0</v>
      </c>
      <c r="F619" s="270" t="str">
        <f t="shared" si="10"/>
        <v>-</v>
      </c>
      <c r="G619" s="13"/>
    </row>
    <row r="620" spans="1:7">
      <c r="A620" s="266">
        <v>5455</v>
      </c>
      <c r="B620" s="267" t="s">
        <v>122</v>
      </c>
      <c r="C620" s="268">
        <v>607</v>
      </c>
      <c r="D620" s="271">
        <v>0</v>
      </c>
      <c r="E620" s="271">
        <v>0</v>
      </c>
      <c r="F620" s="270" t="str">
        <f t="shared" si="10"/>
        <v>-</v>
      </c>
      <c r="G620" s="13"/>
    </row>
    <row r="621" spans="1:7">
      <c r="A621" s="266">
        <v>5456</v>
      </c>
      <c r="B621" s="267" t="s">
        <v>123</v>
      </c>
      <c r="C621" s="268">
        <v>608</v>
      </c>
      <c r="D621" s="271">
        <v>0</v>
      </c>
      <c r="E621" s="271">
        <v>0</v>
      </c>
      <c r="F621" s="270" t="str">
        <f t="shared" si="10"/>
        <v>-</v>
      </c>
      <c r="G621" s="13"/>
    </row>
    <row r="622" spans="1:7">
      <c r="A622" s="266">
        <v>547</v>
      </c>
      <c r="B622" s="267" t="s">
        <v>1097</v>
      </c>
      <c r="C622" s="268">
        <v>609</v>
      </c>
      <c r="D622" s="269">
        <f>SUM(D623:D629)</f>
        <v>0</v>
      </c>
      <c r="E622" s="269">
        <f>SUM(E623:E629)</f>
        <v>0</v>
      </c>
      <c r="F622" s="270" t="str">
        <f t="shared" si="10"/>
        <v>-</v>
      </c>
      <c r="G622" s="13"/>
    </row>
    <row r="623" spans="1:7">
      <c r="A623" s="266">
        <v>5471</v>
      </c>
      <c r="B623" s="267" t="s">
        <v>124</v>
      </c>
      <c r="C623" s="268">
        <v>610</v>
      </c>
      <c r="D623" s="271">
        <v>0</v>
      </c>
      <c r="E623" s="271">
        <v>0</v>
      </c>
      <c r="F623" s="270" t="str">
        <f t="shared" si="10"/>
        <v>-</v>
      </c>
      <c r="G623" s="13"/>
    </row>
    <row r="624" spans="1:7">
      <c r="A624" s="266">
        <v>5472</v>
      </c>
      <c r="B624" s="267" t="s">
        <v>125</v>
      </c>
      <c r="C624" s="268">
        <v>611</v>
      </c>
      <c r="D624" s="271">
        <v>0</v>
      </c>
      <c r="E624" s="271">
        <v>0</v>
      </c>
      <c r="F624" s="270" t="str">
        <f t="shared" si="10"/>
        <v>-</v>
      </c>
      <c r="G624" s="13"/>
    </row>
    <row r="625" spans="1:7">
      <c r="A625" s="266">
        <v>5473</v>
      </c>
      <c r="B625" s="267" t="s">
        <v>126</v>
      </c>
      <c r="C625" s="268">
        <v>612</v>
      </c>
      <c r="D625" s="271">
        <v>0</v>
      </c>
      <c r="E625" s="271">
        <v>0</v>
      </c>
      <c r="F625" s="270" t="str">
        <f t="shared" si="10"/>
        <v>-</v>
      </c>
      <c r="G625" s="13"/>
    </row>
    <row r="626" spans="1:7">
      <c r="A626" s="266">
        <v>5474</v>
      </c>
      <c r="B626" s="267" t="s">
        <v>3241</v>
      </c>
      <c r="C626" s="268">
        <v>613</v>
      </c>
      <c r="D626" s="271">
        <v>0</v>
      </c>
      <c r="E626" s="271">
        <v>0</v>
      </c>
      <c r="F626" s="270" t="str">
        <f t="shared" si="10"/>
        <v>-</v>
      </c>
      <c r="G626" s="13"/>
    </row>
    <row r="627" spans="1:7">
      <c r="A627" s="266">
        <v>5475</v>
      </c>
      <c r="B627" s="267" t="s">
        <v>3242</v>
      </c>
      <c r="C627" s="268">
        <v>614</v>
      </c>
      <c r="D627" s="271">
        <v>0</v>
      </c>
      <c r="E627" s="271">
        <v>0</v>
      </c>
      <c r="F627" s="270" t="str">
        <f t="shared" si="10"/>
        <v>-</v>
      </c>
      <c r="G627" s="13"/>
    </row>
    <row r="628" spans="1:7" ht="24">
      <c r="A628" s="266">
        <v>5476</v>
      </c>
      <c r="B628" s="267" t="s">
        <v>1275</v>
      </c>
      <c r="C628" s="268">
        <v>615</v>
      </c>
      <c r="D628" s="271">
        <v>0</v>
      </c>
      <c r="E628" s="271">
        <v>0</v>
      </c>
      <c r="F628" s="270" t="str">
        <f t="shared" si="10"/>
        <v>-</v>
      </c>
      <c r="G628" s="13"/>
    </row>
    <row r="629" spans="1:7" ht="24">
      <c r="A629" s="266">
        <v>5477</v>
      </c>
      <c r="B629" s="267" t="s">
        <v>1003</v>
      </c>
      <c r="C629" s="268">
        <v>616</v>
      </c>
      <c r="D629" s="271">
        <v>0</v>
      </c>
      <c r="E629" s="271">
        <v>0</v>
      </c>
      <c r="F629" s="270" t="str">
        <f t="shared" si="10"/>
        <v>-</v>
      </c>
      <c r="G629" s="13"/>
    </row>
    <row r="630" spans="1:7">
      <c r="A630" s="266">
        <v>55</v>
      </c>
      <c r="B630" s="267" t="s">
        <v>1098</v>
      </c>
      <c r="C630" s="268">
        <v>617</v>
      </c>
      <c r="D630" s="269">
        <f>D631+D634+D637</f>
        <v>0</v>
      </c>
      <c r="E630" s="269">
        <f>E631+E634+E637</f>
        <v>0</v>
      </c>
      <c r="F630" s="270" t="str">
        <f t="shared" si="10"/>
        <v>-</v>
      </c>
      <c r="G630" s="13"/>
    </row>
    <row r="631" spans="1:7">
      <c r="A631" s="266">
        <v>551</v>
      </c>
      <c r="B631" s="267" t="s">
        <v>1099</v>
      </c>
      <c r="C631" s="268">
        <v>618</v>
      </c>
      <c r="D631" s="269">
        <f>SUM(D632:D633)</f>
        <v>0</v>
      </c>
      <c r="E631" s="269">
        <f>SUM(E632:E633)</f>
        <v>0</v>
      </c>
      <c r="F631" s="270" t="str">
        <f t="shared" si="10"/>
        <v>-</v>
      </c>
      <c r="G631" s="13"/>
    </row>
    <row r="632" spans="1:7">
      <c r="A632" s="266">
        <v>5511</v>
      </c>
      <c r="B632" s="267" t="s">
        <v>4261</v>
      </c>
      <c r="C632" s="268">
        <v>619</v>
      </c>
      <c r="D632" s="271">
        <v>0</v>
      </c>
      <c r="E632" s="271">
        <v>0</v>
      </c>
      <c r="F632" s="270" t="str">
        <f t="shared" si="10"/>
        <v>-</v>
      </c>
      <c r="G632" s="13"/>
    </row>
    <row r="633" spans="1:7">
      <c r="A633" s="266">
        <v>5512</v>
      </c>
      <c r="B633" s="267" t="s">
        <v>2742</v>
      </c>
      <c r="C633" s="268">
        <v>620</v>
      </c>
      <c r="D633" s="271">
        <v>0</v>
      </c>
      <c r="E633" s="271">
        <v>0</v>
      </c>
      <c r="F633" s="270" t="str">
        <f t="shared" si="10"/>
        <v>-</v>
      </c>
      <c r="G633" s="13"/>
    </row>
    <row r="634" spans="1:7">
      <c r="A634" s="266">
        <v>552</v>
      </c>
      <c r="B634" s="267" t="s">
        <v>1100</v>
      </c>
      <c r="C634" s="268">
        <v>621</v>
      </c>
      <c r="D634" s="269">
        <f>SUM(D635:D636)</f>
        <v>0</v>
      </c>
      <c r="E634" s="269">
        <f>SUM(E635:E636)</f>
        <v>0</v>
      </c>
      <c r="F634" s="270" t="str">
        <f t="shared" si="10"/>
        <v>-</v>
      </c>
      <c r="G634" s="13"/>
    </row>
    <row r="635" spans="1:7">
      <c r="A635" s="266">
        <v>5521</v>
      </c>
      <c r="B635" s="267" t="s">
        <v>2743</v>
      </c>
      <c r="C635" s="268">
        <v>622</v>
      </c>
      <c r="D635" s="271">
        <v>0</v>
      </c>
      <c r="E635" s="271">
        <v>0</v>
      </c>
      <c r="F635" s="270" t="str">
        <f t="shared" si="10"/>
        <v>-</v>
      </c>
      <c r="G635" s="13"/>
    </row>
    <row r="636" spans="1:7">
      <c r="A636" s="266">
        <v>5522</v>
      </c>
      <c r="B636" s="267" t="s">
        <v>1593</v>
      </c>
      <c r="C636" s="268">
        <v>623</v>
      </c>
      <c r="D636" s="271">
        <v>0</v>
      </c>
      <c r="E636" s="271">
        <v>0</v>
      </c>
      <c r="F636" s="270" t="str">
        <f t="shared" si="10"/>
        <v>-</v>
      </c>
      <c r="G636" s="13"/>
    </row>
    <row r="637" spans="1:7">
      <c r="A637" s="266">
        <v>553</v>
      </c>
      <c r="B637" s="267" t="s">
        <v>1101</v>
      </c>
      <c r="C637" s="268">
        <v>624</v>
      </c>
      <c r="D637" s="269">
        <f>SUM(D638:D639)</f>
        <v>0</v>
      </c>
      <c r="E637" s="269">
        <f>SUM(E638:E639)</f>
        <v>0</v>
      </c>
      <c r="F637" s="270" t="str">
        <f t="shared" si="10"/>
        <v>-</v>
      </c>
      <c r="G637" s="13"/>
    </row>
    <row r="638" spans="1:7">
      <c r="A638" s="266">
        <v>5531</v>
      </c>
      <c r="B638" s="272" t="s">
        <v>1594</v>
      </c>
      <c r="C638" s="268">
        <v>625</v>
      </c>
      <c r="D638" s="271">
        <v>0</v>
      </c>
      <c r="E638" s="271">
        <v>0</v>
      </c>
      <c r="F638" s="270" t="str">
        <f t="shared" si="10"/>
        <v>-</v>
      </c>
      <c r="G638" s="13"/>
    </row>
    <row r="639" spans="1:7">
      <c r="A639" s="266">
        <v>5532</v>
      </c>
      <c r="B639" s="267" t="s">
        <v>1595</v>
      </c>
      <c r="C639" s="268">
        <v>626</v>
      </c>
      <c r="D639" s="271">
        <v>0</v>
      </c>
      <c r="E639" s="271">
        <v>0</v>
      </c>
      <c r="F639" s="270" t="str">
        <f t="shared" si="10"/>
        <v>-</v>
      </c>
      <c r="G639" s="13"/>
    </row>
    <row r="640" spans="1:7">
      <c r="A640" s="266" t="s">
        <v>1926</v>
      </c>
      <c r="B640" s="267" t="s">
        <v>1102</v>
      </c>
      <c r="C640" s="268">
        <v>627</v>
      </c>
      <c r="D640" s="269">
        <f>IF(D421-D532&gt;=0,D421-D532,0)</f>
        <v>0</v>
      </c>
      <c r="E640" s="269">
        <f>IF(E421-E532&gt;=0,E421-E532,0)</f>
        <v>0</v>
      </c>
      <c r="F640" s="270" t="str">
        <f t="shared" si="10"/>
        <v>-</v>
      </c>
      <c r="G640" s="13"/>
    </row>
    <row r="641" spans="1:7">
      <c r="A641" s="266" t="s">
        <v>1926</v>
      </c>
      <c r="B641" s="267" t="s">
        <v>1103</v>
      </c>
      <c r="C641" s="268">
        <v>628</v>
      </c>
      <c r="D641" s="269">
        <f>IF(D532-D421&gt;=0,D532-D421,0)</f>
        <v>76588</v>
      </c>
      <c r="E641" s="269">
        <f>IF(E532-E421&gt;=0,E532-E421,0)</f>
        <v>80418</v>
      </c>
      <c r="F641" s="270">
        <f t="shared" si="10"/>
        <v>105.00078341254505</v>
      </c>
      <c r="G641" s="13"/>
    </row>
    <row r="642" spans="1:7">
      <c r="A642" s="266">
        <v>92213</v>
      </c>
      <c r="B642" s="267" t="s">
        <v>774</v>
      </c>
      <c r="C642" s="268">
        <v>629</v>
      </c>
      <c r="D642" s="271">
        <v>0</v>
      </c>
      <c r="E642" s="271">
        <v>0</v>
      </c>
      <c r="F642" s="270" t="str">
        <f t="shared" si="10"/>
        <v>-</v>
      </c>
      <c r="G642" s="13"/>
    </row>
    <row r="643" spans="1:7">
      <c r="A643" s="266">
        <v>92223</v>
      </c>
      <c r="B643" s="267" t="s">
        <v>776</v>
      </c>
      <c r="C643" s="268">
        <v>630</v>
      </c>
      <c r="D643" s="271">
        <v>0</v>
      </c>
      <c r="E643" s="271">
        <v>154996</v>
      </c>
      <c r="F643" s="270" t="str">
        <f t="shared" si="10"/>
        <v>-</v>
      </c>
      <c r="G643" s="13"/>
    </row>
    <row r="644" spans="1:7">
      <c r="A644" s="266" t="s">
        <v>1926</v>
      </c>
      <c r="B644" s="267" t="s">
        <v>1104</v>
      </c>
      <c r="C644" s="268">
        <v>631</v>
      </c>
      <c r="D644" s="269">
        <f>D413+D421</f>
        <v>8090491</v>
      </c>
      <c r="E644" s="269">
        <f>E413+E421</f>
        <v>6920817</v>
      </c>
      <c r="F644" s="270">
        <f t="shared" si="10"/>
        <v>85.542607982630471</v>
      </c>
      <c r="G644" s="13"/>
    </row>
    <row r="645" spans="1:7">
      <c r="A645" s="266" t="s">
        <v>1926</v>
      </c>
      <c r="B645" s="267" t="s">
        <v>1305</v>
      </c>
      <c r="C645" s="268">
        <v>632</v>
      </c>
      <c r="D645" s="269">
        <f>D414+D532</f>
        <v>7500915</v>
      </c>
      <c r="E645" s="269">
        <f>E414+E532</f>
        <v>6952694</v>
      </c>
      <c r="F645" s="270">
        <f t="shared" si="10"/>
        <v>92.691278330710318</v>
      </c>
      <c r="G645" s="13"/>
    </row>
    <row r="646" spans="1:7">
      <c r="A646" s="266" t="s">
        <v>1926</v>
      </c>
      <c r="B646" s="267" t="s">
        <v>1306</v>
      </c>
      <c r="C646" s="268">
        <v>633</v>
      </c>
      <c r="D646" s="269">
        <f>IF(D644&gt;=D645,D644-D645,0)</f>
        <v>589576</v>
      </c>
      <c r="E646" s="269">
        <f>IF(E644&gt;=E645,E644-E645,0)</f>
        <v>0</v>
      </c>
      <c r="F646" s="270">
        <f t="shared" si="10"/>
        <v>0</v>
      </c>
      <c r="G646" s="13"/>
    </row>
    <row r="647" spans="1:7">
      <c r="A647" s="266" t="s">
        <v>1926</v>
      </c>
      <c r="B647" s="267" t="s">
        <v>1307</v>
      </c>
      <c r="C647" s="268">
        <v>634</v>
      </c>
      <c r="D647" s="269">
        <f>IF(D645&gt;=D644,D645-D644,0)</f>
        <v>0</v>
      </c>
      <c r="E647" s="269">
        <f>IF(E645&gt;=E644,E645-E644,0)</f>
        <v>31877</v>
      </c>
      <c r="F647" s="270" t="str">
        <f t="shared" si="10"/>
        <v>-</v>
      </c>
      <c r="G647" s="13"/>
    </row>
    <row r="648" spans="1:7">
      <c r="A648" s="279" t="s">
        <v>3269</v>
      </c>
      <c r="B648" s="267" t="s">
        <v>1308</v>
      </c>
      <c r="C648" s="268">
        <v>635</v>
      </c>
      <c r="D648" s="269">
        <f>IF(D417-D418+D642-D643&gt;=0,D417-D418+D642-D643,0)</f>
        <v>0</v>
      </c>
      <c r="E648" s="269">
        <f>IF(E417-E418+E642-E643&gt;=0,E417-E418+E642-E643,0)</f>
        <v>0</v>
      </c>
      <c r="F648" s="270" t="str">
        <f t="shared" si="10"/>
        <v>-</v>
      </c>
      <c r="G648" s="13"/>
    </row>
    <row r="649" spans="1:7">
      <c r="A649" s="279" t="s">
        <v>3270</v>
      </c>
      <c r="B649" s="267" t="s">
        <v>215</v>
      </c>
      <c r="C649" s="268">
        <v>636</v>
      </c>
      <c r="D649" s="269">
        <f>IF(D418-D417+D643-D642&gt;=0,D418-D417+D643-D642,0)</f>
        <v>1692223</v>
      </c>
      <c r="E649" s="269">
        <f>IF(E418-E417+E643-E642&gt;=0,E418-E417+E643-E642,0)</f>
        <v>1435095</v>
      </c>
      <c r="F649" s="270">
        <f t="shared" si="10"/>
        <v>84.805312302220216</v>
      </c>
      <c r="G649" s="13"/>
    </row>
    <row r="650" spans="1:7">
      <c r="A650" s="266" t="s">
        <v>1926</v>
      </c>
      <c r="B650" s="267" t="s">
        <v>216</v>
      </c>
      <c r="C650" s="268">
        <v>637</v>
      </c>
      <c r="D650" s="269">
        <f>IF(D646+D648-D647-D649&gt;=0,D646+D648-D647-D649,0)</f>
        <v>0</v>
      </c>
      <c r="E650" s="269">
        <f>IF(E646+E648-E647-E649&gt;=0,E646+E648-E647-E649,0)</f>
        <v>0</v>
      </c>
      <c r="F650" s="270" t="str">
        <f t="shared" si="10"/>
        <v>-</v>
      </c>
      <c r="G650" s="13"/>
    </row>
    <row r="651" spans="1:7">
      <c r="A651" s="266" t="s">
        <v>1926</v>
      </c>
      <c r="B651" s="267" t="s">
        <v>217</v>
      </c>
      <c r="C651" s="268">
        <v>638</v>
      </c>
      <c r="D651" s="269">
        <f>IF(D647+D649-D646-D648&gt;=0,D647+D649-D646-D648,0)</f>
        <v>1102647</v>
      </c>
      <c r="E651" s="269">
        <f>IF(E647+E649-E646-E648&gt;=0,E647+E649-E646-E648,0)</f>
        <v>1466972</v>
      </c>
      <c r="F651" s="270">
        <f t="shared" si="10"/>
        <v>133.04094601445431</v>
      </c>
      <c r="G651" s="13"/>
    </row>
    <row r="652" spans="1:7" ht="24">
      <c r="A652" s="274" t="s">
        <v>3063</v>
      </c>
      <c r="B652" s="275" t="s">
        <v>4184</v>
      </c>
      <c r="C652" s="276">
        <v>639</v>
      </c>
      <c r="D652" s="277">
        <v>0</v>
      </c>
      <c r="E652" s="277">
        <v>0</v>
      </c>
      <c r="F652" s="278" t="str">
        <f t="shared" si="10"/>
        <v>-</v>
      </c>
      <c r="G652" s="13"/>
    </row>
    <row r="653" spans="1:7" s="24" customFormat="1" ht="15">
      <c r="A653" s="443" t="s">
        <v>1255</v>
      </c>
      <c r="B653" s="441"/>
      <c r="C653" s="441"/>
      <c r="D653" s="441"/>
      <c r="E653" s="441"/>
      <c r="F653" s="447"/>
    </row>
    <row r="654" spans="1:7">
      <c r="A654" s="261">
        <v>11</v>
      </c>
      <c r="B654" s="262" t="s">
        <v>1857</v>
      </c>
      <c r="C654" s="263">
        <v>640</v>
      </c>
      <c r="D654" s="281">
        <v>811857</v>
      </c>
      <c r="E654" s="281">
        <v>1207777</v>
      </c>
      <c r="F654" s="265">
        <f t="shared" ref="F654:F717" si="11">IF(D654&lt;&gt;0,IF(E654/D654&gt;=100,"&gt;&gt;100",E654/D654*100),"-")</f>
        <v>148.76720900355605</v>
      </c>
      <c r="G654" s="13"/>
    </row>
    <row r="655" spans="1:7">
      <c r="A655" s="266" t="s">
        <v>1858</v>
      </c>
      <c r="B655" s="267" t="s">
        <v>3278</v>
      </c>
      <c r="C655" s="268">
        <v>641</v>
      </c>
      <c r="D655" s="271">
        <v>6198768</v>
      </c>
      <c r="E655" s="271">
        <v>8107260</v>
      </c>
      <c r="F655" s="270">
        <f t="shared" si="11"/>
        <v>130.78824695487879</v>
      </c>
      <c r="G655" s="13"/>
    </row>
    <row r="656" spans="1:7">
      <c r="A656" s="266" t="s">
        <v>1859</v>
      </c>
      <c r="B656" s="267" t="s">
        <v>3279</v>
      </c>
      <c r="C656" s="268">
        <v>642</v>
      </c>
      <c r="D656" s="271">
        <v>5987228</v>
      </c>
      <c r="E656" s="271">
        <v>8989797</v>
      </c>
      <c r="F656" s="270">
        <f t="shared" si="11"/>
        <v>150.14956838122751</v>
      </c>
      <c r="G656" s="13"/>
    </row>
    <row r="657" spans="1:7">
      <c r="A657" s="266">
        <v>11</v>
      </c>
      <c r="B657" s="267" t="s">
        <v>1860</v>
      </c>
      <c r="C657" s="268">
        <v>643</v>
      </c>
      <c r="D657" s="269">
        <f>+D654+D655-D656</f>
        <v>1023397</v>
      </c>
      <c r="E657" s="269">
        <f>+E654+E655-E656</f>
        <v>325240</v>
      </c>
      <c r="F657" s="270">
        <f t="shared" si="11"/>
        <v>31.780433204318559</v>
      </c>
      <c r="G657" s="13"/>
    </row>
    <row r="658" spans="1:7" ht="24">
      <c r="A658" s="266" t="s">
        <v>1926</v>
      </c>
      <c r="B658" s="267" t="s">
        <v>1936</v>
      </c>
      <c r="C658" s="268">
        <v>644</v>
      </c>
      <c r="D658" s="271">
        <v>22</v>
      </c>
      <c r="E658" s="271">
        <v>12</v>
      </c>
      <c r="F658" s="270">
        <f t="shared" si="11"/>
        <v>54.54545454545454</v>
      </c>
      <c r="G658" s="13"/>
    </row>
    <row r="659" spans="1:7" ht="24">
      <c r="A659" s="266" t="s">
        <v>1926</v>
      </c>
      <c r="B659" s="267" t="s">
        <v>3935</v>
      </c>
      <c r="C659" s="268">
        <v>645</v>
      </c>
      <c r="D659" s="271">
        <v>0</v>
      </c>
      <c r="E659" s="271">
        <v>0</v>
      </c>
      <c r="F659" s="270" t="str">
        <f t="shared" si="11"/>
        <v>-</v>
      </c>
      <c r="G659" s="13"/>
    </row>
    <row r="660" spans="1:7">
      <c r="A660" s="266" t="s">
        <v>1926</v>
      </c>
      <c r="B660" s="267" t="s">
        <v>1256</v>
      </c>
      <c r="C660" s="268">
        <v>646</v>
      </c>
      <c r="D660" s="271">
        <v>19</v>
      </c>
      <c r="E660" s="271">
        <v>10</v>
      </c>
      <c r="F660" s="270">
        <f t="shared" si="11"/>
        <v>52.631578947368418</v>
      </c>
      <c r="G660" s="13"/>
    </row>
    <row r="661" spans="1:7">
      <c r="A661" s="266" t="s">
        <v>1926</v>
      </c>
      <c r="B661" s="267" t="s">
        <v>3484</v>
      </c>
      <c r="C661" s="268">
        <v>647</v>
      </c>
      <c r="D661" s="271">
        <v>0</v>
      </c>
      <c r="E661" s="271">
        <v>0</v>
      </c>
      <c r="F661" s="270" t="str">
        <f t="shared" si="11"/>
        <v>-</v>
      </c>
      <c r="G661" s="13"/>
    </row>
    <row r="662" spans="1:7">
      <c r="A662" s="266" t="s">
        <v>1257</v>
      </c>
      <c r="B662" s="267" t="s">
        <v>1258</v>
      </c>
      <c r="C662" s="268">
        <v>648</v>
      </c>
      <c r="D662" s="271">
        <v>0</v>
      </c>
      <c r="E662" s="271">
        <v>0</v>
      </c>
      <c r="F662" s="270" t="str">
        <f t="shared" si="11"/>
        <v>-</v>
      </c>
      <c r="G662" s="13"/>
    </row>
    <row r="663" spans="1:7">
      <c r="A663" s="266">
        <v>61315</v>
      </c>
      <c r="B663" s="267" t="s">
        <v>3485</v>
      </c>
      <c r="C663" s="268">
        <v>649</v>
      </c>
      <c r="D663" s="271">
        <v>8559</v>
      </c>
      <c r="E663" s="271">
        <v>3620</v>
      </c>
      <c r="F663" s="270">
        <f t="shared" si="11"/>
        <v>42.294660591190556</v>
      </c>
      <c r="G663" s="13"/>
    </row>
    <row r="664" spans="1:7">
      <c r="A664" s="266">
        <v>61451</v>
      </c>
      <c r="B664" s="267" t="s">
        <v>1096</v>
      </c>
      <c r="C664" s="268">
        <v>650</v>
      </c>
      <c r="D664" s="271">
        <v>0</v>
      </c>
      <c r="E664" s="271">
        <v>0</v>
      </c>
      <c r="F664" s="270" t="str">
        <f t="shared" si="11"/>
        <v>-</v>
      </c>
      <c r="G664" s="13"/>
    </row>
    <row r="665" spans="1:7">
      <c r="A665" s="266">
        <v>61453</v>
      </c>
      <c r="B665" s="267" t="s">
        <v>2323</v>
      </c>
      <c r="C665" s="268">
        <v>651</v>
      </c>
      <c r="D665" s="271">
        <v>4903</v>
      </c>
      <c r="E665" s="271">
        <v>4877</v>
      </c>
      <c r="F665" s="270">
        <f t="shared" si="11"/>
        <v>99.469712420966758</v>
      </c>
      <c r="G665" s="13"/>
    </row>
    <row r="666" spans="1:7">
      <c r="A666" s="266">
        <v>63311</v>
      </c>
      <c r="B666" s="267" t="s">
        <v>2324</v>
      </c>
      <c r="C666" s="268">
        <v>652</v>
      </c>
      <c r="D666" s="271">
        <v>6280</v>
      </c>
      <c r="E666" s="271">
        <v>0</v>
      </c>
      <c r="F666" s="270">
        <f t="shared" si="11"/>
        <v>0</v>
      </c>
      <c r="G666" s="13"/>
    </row>
    <row r="667" spans="1:7">
      <c r="A667" s="266">
        <v>63312</v>
      </c>
      <c r="B667" s="267" t="s">
        <v>1259</v>
      </c>
      <c r="C667" s="268">
        <v>653</v>
      </c>
      <c r="D667" s="271">
        <v>0</v>
      </c>
      <c r="E667" s="271">
        <v>42277</v>
      </c>
      <c r="F667" s="270" t="str">
        <f t="shared" si="11"/>
        <v>-</v>
      </c>
      <c r="G667" s="13"/>
    </row>
    <row r="668" spans="1:7">
      <c r="A668" s="266">
        <v>63313</v>
      </c>
      <c r="B668" s="267" t="s">
        <v>1260</v>
      </c>
      <c r="C668" s="268">
        <v>654</v>
      </c>
      <c r="D668" s="271">
        <v>0</v>
      </c>
      <c r="E668" s="271">
        <v>0</v>
      </c>
      <c r="F668" s="270" t="str">
        <f t="shared" si="11"/>
        <v>-</v>
      </c>
      <c r="G668" s="13"/>
    </row>
    <row r="669" spans="1:7">
      <c r="A669" s="266">
        <v>63314</v>
      </c>
      <c r="B669" s="267" t="s">
        <v>1261</v>
      </c>
      <c r="C669" s="268">
        <v>655</v>
      </c>
      <c r="D669" s="271">
        <v>0</v>
      </c>
      <c r="E669" s="271">
        <v>0</v>
      </c>
      <c r="F669" s="270" t="str">
        <f t="shared" si="11"/>
        <v>-</v>
      </c>
      <c r="G669" s="13"/>
    </row>
    <row r="670" spans="1:7">
      <c r="A670" s="266">
        <v>63321</v>
      </c>
      <c r="B670" s="267" t="s">
        <v>2325</v>
      </c>
      <c r="C670" s="268">
        <v>656</v>
      </c>
      <c r="D670" s="271">
        <v>0</v>
      </c>
      <c r="E670" s="271">
        <v>0</v>
      </c>
      <c r="F670" s="270" t="str">
        <f t="shared" si="11"/>
        <v>-</v>
      </c>
      <c r="G670" s="13"/>
    </row>
    <row r="671" spans="1:7">
      <c r="A671" s="266">
        <v>63322</v>
      </c>
      <c r="B671" s="267" t="s">
        <v>1262</v>
      </c>
      <c r="C671" s="268">
        <v>657</v>
      </c>
      <c r="D671" s="271">
        <v>130000</v>
      </c>
      <c r="E671" s="271">
        <v>0</v>
      </c>
      <c r="F671" s="270">
        <f t="shared" si="11"/>
        <v>0</v>
      </c>
      <c r="G671" s="13"/>
    </row>
    <row r="672" spans="1:7">
      <c r="A672" s="266">
        <v>63323</v>
      </c>
      <c r="B672" s="267" t="s">
        <v>1263</v>
      </c>
      <c r="C672" s="268">
        <v>658</v>
      </c>
      <c r="D672" s="271">
        <v>0</v>
      </c>
      <c r="E672" s="271">
        <v>0</v>
      </c>
      <c r="F672" s="270" t="str">
        <f t="shared" si="11"/>
        <v>-</v>
      </c>
      <c r="G672" s="13"/>
    </row>
    <row r="673" spans="1:7">
      <c r="A673" s="266">
        <v>63324</v>
      </c>
      <c r="B673" s="267" t="s">
        <v>272</v>
      </c>
      <c r="C673" s="268">
        <v>659</v>
      </c>
      <c r="D673" s="271">
        <v>0</v>
      </c>
      <c r="E673" s="271">
        <v>0</v>
      </c>
      <c r="F673" s="270" t="str">
        <f t="shared" si="11"/>
        <v>-</v>
      </c>
      <c r="G673" s="13"/>
    </row>
    <row r="674" spans="1:7">
      <c r="A674" s="266">
        <v>63414</v>
      </c>
      <c r="B674" s="267" t="s">
        <v>426</v>
      </c>
      <c r="C674" s="268">
        <v>660</v>
      </c>
      <c r="D674" s="271">
        <v>0</v>
      </c>
      <c r="E674" s="271">
        <v>0</v>
      </c>
      <c r="F674" s="270" t="str">
        <f t="shared" si="11"/>
        <v>-</v>
      </c>
      <c r="G674" s="13"/>
    </row>
    <row r="675" spans="1:7">
      <c r="A675" s="266">
        <v>63415</v>
      </c>
      <c r="B675" s="267" t="s">
        <v>427</v>
      </c>
      <c r="C675" s="268">
        <v>661</v>
      </c>
      <c r="D675" s="271">
        <v>0</v>
      </c>
      <c r="E675" s="271">
        <v>0</v>
      </c>
      <c r="F675" s="270" t="str">
        <f t="shared" si="11"/>
        <v>-</v>
      </c>
      <c r="G675" s="13"/>
    </row>
    <row r="676" spans="1:7" ht="24">
      <c r="A676" s="266">
        <v>63416</v>
      </c>
      <c r="B676" s="273" t="s">
        <v>428</v>
      </c>
      <c r="C676" s="268">
        <v>662</v>
      </c>
      <c r="D676" s="271">
        <v>0</v>
      </c>
      <c r="E676" s="271">
        <v>0</v>
      </c>
      <c r="F676" s="270" t="str">
        <f t="shared" si="11"/>
        <v>-</v>
      </c>
      <c r="G676" s="13"/>
    </row>
    <row r="677" spans="1:7">
      <c r="A677" s="266">
        <v>63424</v>
      </c>
      <c r="B677" s="267" t="s">
        <v>429</v>
      </c>
      <c r="C677" s="268">
        <v>663</v>
      </c>
      <c r="D677" s="271">
        <v>0</v>
      </c>
      <c r="E677" s="271">
        <v>0</v>
      </c>
      <c r="F677" s="270" t="str">
        <f t="shared" si="11"/>
        <v>-</v>
      </c>
      <c r="G677" s="13"/>
    </row>
    <row r="678" spans="1:7">
      <c r="A678" s="266">
        <v>63425</v>
      </c>
      <c r="B678" s="267" t="s">
        <v>430</v>
      </c>
      <c r="C678" s="268">
        <v>664</v>
      </c>
      <c r="D678" s="271">
        <v>109000</v>
      </c>
      <c r="E678" s="271">
        <v>0</v>
      </c>
      <c r="F678" s="270">
        <f t="shared" si="11"/>
        <v>0</v>
      </c>
      <c r="G678" s="13"/>
    </row>
    <row r="679" spans="1:7" ht="24">
      <c r="A679" s="266">
        <v>63426</v>
      </c>
      <c r="B679" s="273" t="s">
        <v>431</v>
      </c>
      <c r="C679" s="268">
        <v>665</v>
      </c>
      <c r="D679" s="271">
        <v>0</v>
      </c>
      <c r="E679" s="271">
        <v>0</v>
      </c>
      <c r="F679" s="270" t="str">
        <f t="shared" si="11"/>
        <v>-</v>
      </c>
      <c r="G679" s="13"/>
    </row>
    <row r="680" spans="1:7">
      <c r="A680" s="266">
        <v>64191</v>
      </c>
      <c r="B680" s="267" t="s">
        <v>432</v>
      </c>
      <c r="C680" s="268">
        <v>666</v>
      </c>
      <c r="D680" s="271">
        <v>0</v>
      </c>
      <c r="E680" s="271">
        <v>0</v>
      </c>
      <c r="F680" s="270" t="str">
        <f t="shared" si="11"/>
        <v>-</v>
      </c>
      <c r="G680" s="13"/>
    </row>
    <row r="681" spans="1:7">
      <c r="A681" s="266">
        <v>64371</v>
      </c>
      <c r="B681" s="267" t="s">
        <v>433</v>
      </c>
      <c r="C681" s="268">
        <v>667</v>
      </c>
      <c r="D681" s="271">
        <v>0</v>
      </c>
      <c r="E681" s="271">
        <v>0</v>
      </c>
      <c r="F681" s="270" t="str">
        <f t="shared" si="11"/>
        <v>-</v>
      </c>
      <c r="G681" s="13"/>
    </row>
    <row r="682" spans="1:7">
      <c r="A682" s="266">
        <v>64372</v>
      </c>
      <c r="B682" s="267" t="s">
        <v>434</v>
      </c>
      <c r="C682" s="268">
        <v>668</v>
      </c>
      <c r="D682" s="271">
        <v>0</v>
      </c>
      <c r="E682" s="271">
        <v>0</v>
      </c>
      <c r="F682" s="270" t="str">
        <f t="shared" si="11"/>
        <v>-</v>
      </c>
      <c r="G682" s="13"/>
    </row>
    <row r="683" spans="1:7">
      <c r="A683" s="266">
        <v>64373</v>
      </c>
      <c r="B683" s="267" t="s">
        <v>435</v>
      </c>
      <c r="C683" s="268">
        <v>669</v>
      </c>
      <c r="D683" s="271">
        <v>0</v>
      </c>
      <c r="E683" s="271">
        <v>0</v>
      </c>
      <c r="F683" s="270" t="str">
        <f t="shared" si="11"/>
        <v>-</v>
      </c>
      <c r="G683" s="13"/>
    </row>
    <row r="684" spans="1:7">
      <c r="A684" s="266">
        <v>64374</v>
      </c>
      <c r="B684" s="267" t="s">
        <v>436</v>
      </c>
      <c r="C684" s="268">
        <v>670</v>
      </c>
      <c r="D684" s="271">
        <v>0</v>
      </c>
      <c r="E684" s="271">
        <v>0</v>
      </c>
      <c r="F684" s="270" t="str">
        <f t="shared" si="11"/>
        <v>-</v>
      </c>
      <c r="G684" s="13"/>
    </row>
    <row r="685" spans="1:7">
      <c r="A685" s="266">
        <v>64375</v>
      </c>
      <c r="B685" s="267" t="s">
        <v>442</v>
      </c>
      <c r="C685" s="268">
        <v>671</v>
      </c>
      <c r="D685" s="271">
        <v>0</v>
      </c>
      <c r="E685" s="271">
        <v>0</v>
      </c>
      <c r="F685" s="270" t="str">
        <f t="shared" si="11"/>
        <v>-</v>
      </c>
      <c r="G685" s="13"/>
    </row>
    <row r="686" spans="1:7" ht="24">
      <c r="A686" s="266">
        <v>64376</v>
      </c>
      <c r="B686" s="273" t="s">
        <v>222</v>
      </c>
      <c r="C686" s="268">
        <v>672</v>
      </c>
      <c r="D686" s="271">
        <v>0</v>
      </c>
      <c r="E686" s="271">
        <v>0</v>
      </c>
      <c r="F686" s="270" t="str">
        <f t="shared" si="11"/>
        <v>-</v>
      </c>
      <c r="G686" s="13"/>
    </row>
    <row r="687" spans="1:7" ht="24">
      <c r="A687" s="266">
        <v>64377</v>
      </c>
      <c r="B687" s="267" t="s">
        <v>1861</v>
      </c>
      <c r="C687" s="268">
        <v>673</v>
      </c>
      <c r="D687" s="271">
        <v>0</v>
      </c>
      <c r="E687" s="271">
        <v>0</v>
      </c>
      <c r="F687" s="270" t="str">
        <f t="shared" si="11"/>
        <v>-</v>
      </c>
      <c r="G687" s="13"/>
    </row>
    <row r="688" spans="1:7">
      <c r="A688" s="266">
        <v>65264</v>
      </c>
      <c r="B688" s="267" t="s">
        <v>2660</v>
      </c>
      <c r="C688" s="268">
        <v>674</v>
      </c>
      <c r="D688" s="271">
        <v>0</v>
      </c>
      <c r="E688" s="271">
        <v>0</v>
      </c>
      <c r="F688" s="270" t="str">
        <f t="shared" si="11"/>
        <v>-</v>
      </c>
      <c r="G688" s="13"/>
    </row>
    <row r="689" spans="1:7">
      <c r="A689" s="266">
        <v>65265</v>
      </c>
      <c r="B689" s="267" t="s">
        <v>2326</v>
      </c>
      <c r="C689" s="268">
        <v>675</v>
      </c>
      <c r="D689" s="271">
        <v>0</v>
      </c>
      <c r="E689" s="271">
        <v>0</v>
      </c>
      <c r="F689" s="270" t="str">
        <f t="shared" si="11"/>
        <v>-</v>
      </c>
      <c r="G689" s="13"/>
    </row>
    <row r="690" spans="1:7">
      <c r="A690" s="266"/>
      <c r="B690" s="282" t="s">
        <v>3936</v>
      </c>
      <c r="C690" s="268">
        <v>676</v>
      </c>
      <c r="D690" s="269">
        <f>SUM(D654:D689)</f>
        <v>14280033</v>
      </c>
      <c r="E690" s="269">
        <f>SUM(E654:E689)</f>
        <v>18680870</v>
      </c>
      <c r="F690" s="270">
        <f t="shared" si="11"/>
        <v>130.81811505617668</v>
      </c>
      <c r="G690" s="13"/>
    </row>
    <row r="691" spans="1:7">
      <c r="A691" s="266">
        <v>31214</v>
      </c>
      <c r="B691" s="267" t="s">
        <v>3049</v>
      </c>
      <c r="C691" s="268">
        <v>677</v>
      </c>
      <c r="D691" s="271">
        <v>0</v>
      </c>
      <c r="E691" s="271">
        <v>0</v>
      </c>
      <c r="F691" s="270" t="str">
        <f t="shared" si="11"/>
        <v>-</v>
      </c>
      <c r="G691" s="13"/>
    </row>
    <row r="692" spans="1:7">
      <c r="A692" s="266">
        <v>31215</v>
      </c>
      <c r="B692" s="267" t="s">
        <v>2661</v>
      </c>
      <c r="C692" s="268">
        <v>678</v>
      </c>
      <c r="D692" s="271">
        <v>3000</v>
      </c>
      <c r="E692" s="271">
        <v>13871</v>
      </c>
      <c r="F692" s="270">
        <f t="shared" si="11"/>
        <v>462.36666666666667</v>
      </c>
      <c r="G692" s="13"/>
    </row>
    <row r="693" spans="1:7">
      <c r="A693" s="266">
        <v>32121</v>
      </c>
      <c r="B693" s="267" t="s">
        <v>3050</v>
      </c>
      <c r="C693" s="268">
        <v>679</v>
      </c>
      <c r="D693" s="271">
        <v>38094</v>
      </c>
      <c r="E693" s="271">
        <v>22720</v>
      </c>
      <c r="F693" s="270">
        <f t="shared" si="11"/>
        <v>59.641938362996797</v>
      </c>
      <c r="G693" s="13"/>
    </row>
    <row r="694" spans="1:7">
      <c r="A694" s="266" t="s">
        <v>2662</v>
      </c>
      <c r="B694" s="267" t="s">
        <v>2663</v>
      </c>
      <c r="C694" s="268">
        <v>680</v>
      </c>
      <c r="D694" s="271">
        <v>0</v>
      </c>
      <c r="E694" s="271">
        <v>0</v>
      </c>
      <c r="F694" s="270" t="str">
        <f t="shared" si="11"/>
        <v>-</v>
      </c>
      <c r="G694" s="13"/>
    </row>
    <row r="695" spans="1:7">
      <c r="A695" s="266" t="s">
        <v>3051</v>
      </c>
      <c r="B695" s="267" t="s">
        <v>3052</v>
      </c>
      <c r="C695" s="268">
        <v>681</v>
      </c>
      <c r="D695" s="271">
        <v>2810</v>
      </c>
      <c r="E695" s="271">
        <v>1146</v>
      </c>
      <c r="F695" s="270">
        <f t="shared" si="11"/>
        <v>40.782918149466191</v>
      </c>
      <c r="G695" s="13"/>
    </row>
    <row r="696" spans="1:7">
      <c r="A696" s="266" t="s">
        <v>3053</v>
      </c>
      <c r="B696" s="267" t="s">
        <v>3054</v>
      </c>
      <c r="C696" s="268">
        <v>682</v>
      </c>
      <c r="D696" s="271">
        <v>13926</v>
      </c>
      <c r="E696" s="271">
        <v>71215</v>
      </c>
      <c r="F696" s="270">
        <f t="shared" si="11"/>
        <v>511.38158839580638</v>
      </c>
      <c r="G696" s="13"/>
    </row>
    <row r="697" spans="1:7">
      <c r="A697" s="266" t="s">
        <v>2664</v>
      </c>
      <c r="B697" s="267" t="s">
        <v>2665</v>
      </c>
      <c r="C697" s="268">
        <v>683</v>
      </c>
      <c r="D697" s="271">
        <v>12101</v>
      </c>
      <c r="E697" s="271">
        <v>0</v>
      </c>
      <c r="F697" s="270">
        <f t="shared" si="11"/>
        <v>0</v>
      </c>
      <c r="G697" s="13"/>
    </row>
    <row r="698" spans="1:7">
      <c r="A698" s="266">
        <v>32911</v>
      </c>
      <c r="B698" s="267" t="s">
        <v>3937</v>
      </c>
      <c r="C698" s="268">
        <v>684</v>
      </c>
      <c r="D698" s="271">
        <v>118786</v>
      </c>
      <c r="E698" s="271">
        <v>114519</v>
      </c>
      <c r="F698" s="270">
        <f t="shared" si="11"/>
        <v>96.407825838061726</v>
      </c>
      <c r="G698" s="13"/>
    </row>
    <row r="699" spans="1:7">
      <c r="A699" s="266" t="s">
        <v>2666</v>
      </c>
      <c r="B699" s="267" t="s">
        <v>2667</v>
      </c>
      <c r="C699" s="268">
        <v>685</v>
      </c>
      <c r="D699" s="271">
        <v>0</v>
      </c>
      <c r="E699" s="271">
        <v>0</v>
      </c>
      <c r="F699" s="270" t="str">
        <f t="shared" si="11"/>
        <v>-</v>
      </c>
      <c r="G699" s="13"/>
    </row>
    <row r="700" spans="1:7">
      <c r="A700" s="266">
        <v>34111</v>
      </c>
      <c r="B700" s="267" t="s">
        <v>3055</v>
      </c>
      <c r="C700" s="268">
        <v>686</v>
      </c>
      <c r="D700" s="271">
        <v>0</v>
      </c>
      <c r="E700" s="271">
        <v>0</v>
      </c>
      <c r="F700" s="270" t="str">
        <f t="shared" si="11"/>
        <v>-</v>
      </c>
      <c r="G700" s="13"/>
    </row>
    <row r="701" spans="1:7">
      <c r="A701" s="266">
        <v>34112</v>
      </c>
      <c r="B701" s="267" t="s">
        <v>1095</v>
      </c>
      <c r="C701" s="268">
        <v>687</v>
      </c>
      <c r="D701" s="271">
        <v>0</v>
      </c>
      <c r="E701" s="271">
        <v>0</v>
      </c>
      <c r="F701" s="270" t="str">
        <f t="shared" si="11"/>
        <v>-</v>
      </c>
      <c r="G701" s="13"/>
    </row>
    <row r="702" spans="1:7">
      <c r="A702" s="266">
        <v>34121</v>
      </c>
      <c r="B702" s="267" t="s">
        <v>2312</v>
      </c>
      <c r="C702" s="268">
        <v>688</v>
      </c>
      <c r="D702" s="271">
        <v>0</v>
      </c>
      <c r="E702" s="271">
        <v>0</v>
      </c>
      <c r="F702" s="270" t="str">
        <f t="shared" si="11"/>
        <v>-</v>
      </c>
      <c r="G702" s="13"/>
    </row>
    <row r="703" spans="1:7">
      <c r="A703" s="266">
        <v>34122</v>
      </c>
      <c r="B703" s="267" t="s">
        <v>2313</v>
      </c>
      <c r="C703" s="268">
        <v>689</v>
      </c>
      <c r="D703" s="271">
        <v>0</v>
      </c>
      <c r="E703" s="271">
        <v>0</v>
      </c>
      <c r="F703" s="270" t="str">
        <f t="shared" si="11"/>
        <v>-</v>
      </c>
      <c r="G703" s="13"/>
    </row>
    <row r="704" spans="1:7">
      <c r="A704" s="266">
        <v>34131</v>
      </c>
      <c r="B704" s="267" t="s">
        <v>2314</v>
      </c>
      <c r="C704" s="268">
        <v>690</v>
      </c>
      <c r="D704" s="271">
        <v>0</v>
      </c>
      <c r="E704" s="271">
        <v>0</v>
      </c>
      <c r="F704" s="270" t="str">
        <f t="shared" si="11"/>
        <v>-</v>
      </c>
      <c r="G704" s="13"/>
    </row>
    <row r="705" spans="1:7">
      <c r="A705" s="266">
        <v>34132</v>
      </c>
      <c r="B705" s="267" t="s">
        <v>2315</v>
      </c>
      <c r="C705" s="268">
        <v>691</v>
      </c>
      <c r="D705" s="271">
        <v>0</v>
      </c>
      <c r="E705" s="271">
        <v>0</v>
      </c>
      <c r="F705" s="270" t="str">
        <f t="shared" si="11"/>
        <v>-</v>
      </c>
      <c r="G705" s="13"/>
    </row>
    <row r="706" spans="1:7">
      <c r="A706" s="266">
        <v>34191</v>
      </c>
      <c r="B706" s="267" t="s">
        <v>2316</v>
      </c>
      <c r="C706" s="268">
        <v>692</v>
      </c>
      <c r="D706" s="271">
        <v>0</v>
      </c>
      <c r="E706" s="271">
        <v>0</v>
      </c>
      <c r="F706" s="270" t="str">
        <f t="shared" si="11"/>
        <v>-</v>
      </c>
      <c r="G706" s="13"/>
    </row>
    <row r="707" spans="1:7">
      <c r="A707" s="266">
        <v>34192</v>
      </c>
      <c r="B707" s="267" t="s">
        <v>2317</v>
      </c>
      <c r="C707" s="268">
        <v>693</v>
      </c>
      <c r="D707" s="271">
        <v>0</v>
      </c>
      <c r="E707" s="271">
        <v>0</v>
      </c>
      <c r="F707" s="270" t="str">
        <f t="shared" si="11"/>
        <v>-</v>
      </c>
      <c r="G707" s="13"/>
    </row>
    <row r="708" spans="1:7">
      <c r="A708" s="266">
        <v>34213</v>
      </c>
      <c r="B708" s="267" t="s">
        <v>4012</v>
      </c>
      <c r="C708" s="268">
        <v>694</v>
      </c>
      <c r="D708" s="271">
        <v>0</v>
      </c>
      <c r="E708" s="271">
        <v>0</v>
      </c>
      <c r="F708" s="270" t="str">
        <f t="shared" si="11"/>
        <v>-</v>
      </c>
      <c r="G708" s="13"/>
    </row>
    <row r="709" spans="1:7">
      <c r="A709" s="266">
        <v>34214</v>
      </c>
      <c r="B709" s="267" t="s">
        <v>2668</v>
      </c>
      <c r="C709" s="268">
        <v>695</v>
      </c>
      <c r="D709" s="271">
        <v>0</v>
      </c>
      <c r="E709" s="271">
        <v>0</v>
      </c>
      <c r="F709" s="270" t="str">
        <f t="shared" si="11"/>
        <v>-</v>
      </c>
      <c r="G709" s="13"/>
    </row>
    <row r="710" spans="1:7">
      <c r="A710" s="266">
        <v>34215</v>
      </c>
      <c r="B710" s="267" t="s">
        <v>2669</v>
      </c>
      <c r="C710" s="268">
        <v>696</v>
      </c>
      <c r="D710" s="271">
        <v>0</v>
      </c>
      <c r="E710" s="271">
        <v>0</v>
      </c>
      <c r="F710" s="270" t="str">
        <f t="shared" si="11"/>
        <v>-</v>
      </c>
      <c r="G710" s="13"/>
    </row>
    <row r="711" spans="1:7">
      <c r="A711" s="266">
        <v>34216</v>
      </c>
      <c r="B711" s="267" t="s">
        <v>2670</v>
      </c>
      <c r="C711" s="268">
        <v>697</v>
      </c>
      <c r="D711" s="271">
        <v>0</v>
      </c>
      <c r="E711" s="271">
        <v>0</v>
      </c>
      <c r="F711" s="270" t="str">
        <f t="shared" si="11"/>
        <v>-</v>
      </c>
      <c r="G711" s="13"/>
    </row>
    <row r="712" spans="1:7">
      <c r="A712" s="266">
        <v>34222</v>
      </c>
      <c r="B712" s="267" t="s">
        <v>3123</v>
      </c>
      <c r="C712" s="268">
        <v>698</v>
      </c>
      <c r="D712" s="271">
        <v>0</v>
      </c>
      <c r="E712" s="271">
        <v>0</v>
      </c>
      <c r="F712" s="270" t="str">
        <f t="shared" si="11"/>
        <v>-</v>
      </c>
      <c r="G712" s="13"/>
    </row>
    <row r="713" spans="1:7">
      <c r="A713" s="266">
        <v>34223</v>
      </c>
      <c r="B713" s="267" t="s">
        <v>3124</v>
      </c>
      <c r="C713" s="268">
        <v>699</v>
      </c>
      <c r="D713" s="271">
        <v>0</v>
      </c>
      <c r="E713" s="271">
        <v>0</v>
      </c>
      <c r="F713" s="270" t="str">
        <f t="shared" si="11"/>
        <v>-</v>
      </c>
      <c r="G713" s="13"/>
    </row>
    <row r="714" spans="1:7">
      <c r="A714" s="266">
        <v>34224</v>
      </c>
      <c r="B714" s="267" t="s">
        <v>2047</v>
      </c>
      <c r="C714" s="268">
        <v>700</v>
      </c>
      <c r="D714" s="271">
        <v>0</v>
      </c>
      <c r="E714" s="271">
        <v>0</v>
      </c>
      <c r="F714" s="270" t="str">
        <f t="shared" si="11"/>
        <v>-</v>
      </c>
      <c r="G714" s="13"/>
    </row>
    <row r="715" spans="1:7">
      <c r="A715" s="266">
        <v>34233</v>
      </c>
      <c r="B715" s="267" t="s">
        <v>2048</v>
      </c>
      <c r="C715" s="268">
        <v>701</v>
      </c>
      <c r="D715" s="271">
        <v>20460</v>
      </c>
      <c r="E715" s="271">
        <v>15278</v>
      </c>
      <c r="F715" s="270">
        <f t="shared" si="11"/>
        <v>74.672531769305962</v>
      </c>
      <c r="G715" s="13"/>
    </row>
    <row r="716" spans="1:7">
      <c r="A716" s="266">
        <v>34234</v>
      </c>
      <c r="B716" s="272" t="s">
        <v>2049</v>
      </c>
      <c r="C716" s="268">
        <v>702</v>
      </c>
      <c r="D716" s="271">
        <v>0</v>
      </c>
      <c r="E716" s="271">
        <v>0</v>
      </c>
      <c r="F716" s="270" t="str">
        <f t="shared" si="11"/>
        <v>-</v>
      </c>
      <c r="G716" s="13"/>
    </row>
    <row r="717" spans="1:7" ht="24">
      <c r="A717" s="266">
        <v>34235</v>
      </c>
      <c r="B717" s="273" t="s">
        <v>2050</v>
      </c>
      <c r="C717" s="268">
        <v>703</v>
      </c>
      <c r="D717" s="271">
        <v>0</v>
      </c>
      <c r="E717" s="271">
        <v>0</v>
      </c>
      <c r="F717" s="270" t="str">
        <f t="shared" si="11"/>
        <v>-</v>
      </c>
      <c r="G717" s="13"/>
    </row>
    <row r="718" spans="1:7">
      <c r="A718" s="266">
        <v>34236</v>
      </c>
      <c r="B718" s="267" t="s">
        <v>3125</v>
      </c>
      <c r="C718" s="268">
        <v>704</v>
      </c>
      <c r="D718" s="271">
        <v>0</v>
      </c>
      <c r="E718" s="271">
        <v>0</v>
      </c>
      <c r="F718" s="270" t="str">
        <f t="shared" ref="F718:F781" si="12">IF(D718&lt;&gt;0,IF(E718/D718&gt;=100,"&gt;&gt;100",E718/D718*100),"-")</f>
        <v>-</v>
      </c>
      <c r="G718" s="13"/>
    </row>
    <row r="719" spans="1:7">
      <c r="A719" s="266">
        <v>34237</v>
      </c>
      <c r="B719" s="267" t="s">
        <v>3126</v>
      </c>
      <c r="C719" s="268">
        <v>705</v>
      </c>
      <c r="D719" s="271">
        <v>0</v>
      </c>
      <c r="E719" s="271">
        <v>0</v>
      </c>
      <c r="F719" s="270" t="str">
        <f t="shared" si="12"/>
        <v>-</v>
      </c>
      <c r="G719" s="13"/>
    </row>
    <row r="720" spans="1:7">
      <c r="A720" s="266">
        <v>34238</v>
      </c>
      <c r="B720" s="267" t="s">
        <v>3127</v>
      </c>
      <c r="C720" s="268">
        <v>706</v>
      </c>
      <c r="D720" s="271">
        <v>0</v>
      </c>
      <c r="E720" s="271">
        <v>0</v>
      </c>
      <c r="F720" s="270" t="str">
        <f t="shared" si="12"/>
        <v>-</v>
      </c>
      <c r="G720" s="13"/>
    </row>
    <row r="721" spans="1:7">
      <c r="A721" s="266">
        <v>34273</v>
      </c>
      <c r="B721" s="267" t="s">
        <v>3128</v>
      </c>
      <c r="C721" s="268">
        <v>707</v>
      </c>
      <c r="D721" s="271">
        <v>0</v>
      </c>
      <c r="E721" s="271">
        <v>0</v>
      </c>
      <c r="F721" s="270" t="str">
        <f t="shared" si="12"/>
        <v>-</v>
      </c>
      <c r="G721" s="13"/>
    </row>
    <row r="722" spans="1:7">
      <c r="A722" s="266">
        <v>34274</v>
      </c>
      <c r="B722" s="267" t="s">
        <v>3129</v>
      </c>
      <c r="C722" s="268">
        <v>708</v>
      </c>
      <c r="D722" s="271">
        <v>0</v>
      </c>
      <c r="E722" s="271">
        <v>0</v>
      </c>
      <c r="F722" s="270" t="str">
        <f t="shared" si="12"/>
        <v>-</v>
      </c>
      <c r="G722" s="13"/>
    </row>
    <row r="723" spans="1:7">
      <c r="A723" s="266">
        <v>34275</v>
      </c>
      <c r="B723" s="267" t="s">
        <v>131</v>
      </c>
      <c r="C723" s="268">
        <v>709</v>
      </c>
      <c r="D723" s="271">
        <v>0</v>
      </c>
      <c r="E723" s="271">
        <v>0</v>
      </c>
      <c r="F723" s="270" t="str">
        <f t="shared" si="12"/>
        <v>-</v>
      </c>
      <c r="G723" s="13"/>
    </row>
    <row r="724" spans="1:7">
      <c r="A724" s="266">
        <v>34281</v>
      </c>
      <c r="B724" s="267" t="s">
        <v>132</v>
      </c>
      <c r="C724" s="268">
        <v>710</v>
      </c>
      <c r="D724" s="271">
        <v>0</v>
      </c>
      <c r="E724" s="271">
        <v>0</v>
      </c>
      <c r="F724" s="270" t="str">
        <f t="shared" si="12"/>
        <v>-</v>
      </c>
      <c r="G724" s="13"/>
    </row>
    <row r="725" spans="1:7">
      <c r="A725" s="266">
        <v>34282</v>
      </c>
      <c r="B725" s="267" t="s">
        <v>218</v>
      </c>
      <c r="C725" s="268">
        <v>711</v>
      </c>
      <c r="D725" s="271">
        <v>0</v>
      </c>
      <c r="E725" s="271">
        <v>0</v>
      </c>
      <c r="F725" s="270" t="str">
        <f t="shared" si="12"/>
        <v>-</v>
      </c>
      <c r="G725" s="13"/>
    </row>
    <row r="726" spans="1:7">
      <c r="A726" s="266">
        <v>34283</v>
      </c>
      <c r="B726" s="267" t="s">
        <v>219</v>
      </c>
      <c r="C726" s="268">
        <v>712</v>
      </c>
      <c r="D726" s="271">
        <v>0</v>
      </c>
      <c r="E726" s="271">
        <v>0</v>
      </c>
      <c r="F726" s="270" t="str">
        <f t="shared" si="12"/>
        <v>-</v>
      </c>
      <c r="G726" s="13"/>
    </row>
    <row r="727" spans="1:7">
      <c r="A727" s="266">
        <v>34284</v>
      </c>
      <c r="B727" s="267" t="s">
        <v>220</v>
      </c>
      <c r="C727" s="268">
        <v>713</v>
      </c>
      <c r="D727" s="271">
        <v>0</v>
      </c>
      <c r="E727" s="271">
        <v>0</v>
      </c>
      <c r="F727" s="270" t="str">
        <f t="shared" si="12"/>
        <v>-</v>
      </c>
      <c r="G727" s="13"/>
    </row>
    <row r="728" spans="1:7">
      <c r="A728" s="266">
        <v>34285</v>
      </c>
      <c r="B728" s="267" t="s">
        <v>221</v>
      </c>
      <c r="C728" s="268">
        <v>714</v>
      </c>
      <c r="D728" s="271">
        <v>0</v>
      </c>
      <c r="E728" s="271">
        <v>0</v>
      </c>
      <c r="F728" s="270" t="str">
        <f t="shared" si="12"/>
        <v>-</v>
      </c>
      <c r="G728" s="13"/>
    </row>
    <row r="729" spans="1:7">
      <c r="A729" s="266">
        <v>34286</v>
      </c>
      <c r="B729" s="272" t="s">
        <v>4263</v>
      </c>
      <c r="C729" s="268">
        <v>715</v>
      </c>
      <c r="D729" s="271">
        <v>0</v>
      </c>
      <c r="E729" s="271">
        <v>0</v>
      </c>
      <c r="F729" s="270" t="str">
        <f t="shared" si="12"/>
        <v>-</v>
      </c>
      <c r="G729" s="13"/>
    </row>
    <row r="730" spans="1:7" ht="24">
      <c r="A730" s="266">
        <v>34287</v>
      </c>
      <c r="B730" s="267" t="s">
        <v>4264</v>
      </c>
      <c r="C730" s="268">
        <v>716</v>
      </c>
      <c r="D730" s="271">
        <v>0</v>
      </c>
      <c r="E730" s="271">
        <v>0</v>
      </c>
      <c r="F730" s="270" t="str">
        <f t="shared" si="12"/>
        <v>-</v>
      </c>
      <c r="G730" s="13"/>
    </row>
    <row r="731" spans="1:7">
      <c r="A731" s="266">
        <v>34341</v>
      </c>
      <c r="B731" s="267" t="s">
        <v>4265</v>
      </c>
      <c r="C731" s="268">
        <v>717</v>
      </c>
      <c r="D731" s="271">
        <v>0</v>
      </c>
      <c r="E731" s="271">
        <v>0</v>
      </c>
      <c r="F731" s="270" t="str">
        <f t="shared" si="12"/>
        <v>-</v>
      </c>
      <c r="G731" s="13"/>
    </row>
    <row r="732" spans="1:7">
      <c r="A732" s="266">
        <v>35231</v>
      </c>
      <c r="B732" s="267" t="s">
        <v>572</v>
      </c>
      <c r="C732" s="268">
        <v>718</v>
      </c>
      <c r="D732" s="271">
        <v>34969</v>
      </c>
      <c r="E732" s="271">
        <v>57021</v>
      </c>
      <c r="F732" s="270">
        <f t="shared" si="12"/>
        <v>163.06156881809605</v>
      </c>
      <c r="G732" s="13"/>
    </row>
    <row r="733" spans="1:7">
      <c r="A733" s="266">
        <v>35232</v>
      </c>
      <c r="B733" s="267" t="s">
        <v>573</v>
      </c>
      <c r="C733" s="268">
        <v>719</v>
      </c>
      <c r="D733" s="271">
        <v>0</v>
      </c>
      <c r="E733" s="271">
        <v>0</v>
      </c>
      <c r="F733" s="270" t="str">
        <f t="shared" si="12"/>
        <v>-</v>
      </c>
      <c r="G733" s="13"/>
    </row>
    <row r="734" spans="1:7">
      <c r="A734" s="266">
        <v>36313</v>
      </c>
      <c r="B734" s="267" t="s">
        <v>4266</v>
      </c>
      <c r="C734" s="268">
        <v>720</v>
      </c>
      <c r="D734" s="271">
        <v>1200</v>
      </c>
      <c r="E734" s="271">
        <v>0</v>
      </c>
      <c r="F734" s="270">
        <f t="shared" si="12"/>
        <v>0</v>
      </c>
      <c r="G734" s="13"/>
    </row>
    <row r="735" spans="1:7">
      <c r="A735" s="266">
        <v>36314</v>
      </c>
      <c r="B735" s="267" t="s">
        <v>3808</v>
      </c>
      <c r="C735" s="268">
        <v>721</v>
      </c>
      <c r="D735" s="271">
        <v>0</v>
      </c>
      <c r="E735" s="271">
        <v>0</v>
      </c>
      <c r="F735" s="270" t="str">
        <f t="shared" si="12"/>
        <v>-</v>
      </c>
      <c r="G735" s="13"/>
    </row>
    <row r="736" spans="1:7">
      <c r="A736" s="266">
        <v>36315</v>
      </c>
      <c r="B736" s="267" t="s">
        <v>3809</v>
      </c>
      <c r="C736" s="268">
        <v>722</v>
      </c>
      <c r="D736" s="271">
        <v>0</v>
      </c>
      <c r="E736" s="271">
        <v>0</v>
      </c>
      <c r="F736" s="270" t="str">
        <f t="shared" si="12"/>
        <v>-</v>
      </c>
      <c r="G736" s="13"/>
    </row>
    <row r="737" spans="1:7">
      <c r="A737" s="266">
        <v>36316</v>
      </c>
      <c r="B737" s="267" t="s">
        <v>3810</v>
      </c>
      <c r="C737" s="268">
        <v>723</v>
      </c>
      <c r="D737" s="271">
        <v>0</v>
      </c>
      <c r="E737" s="271">
        <v>0</v>
      </c>
      <c r="F737" s="270" t="str">
        <f t="shared" si="12"/>
        <v>-</v>
      </c>
      <c r="G737" s="13"/>
    </row>
    <row r="738" spans="1:7">
      <c r="A738" s="266">
        <v>36317</v>
      </c>
      <c r="B738" s="267" t="s">
        <v>3811</v>
      </c>
      <c r="C738" s="268">
        <v>724</v>
      </c>
      <c r="D738" s="271">
        <v>0</v>
      </c>
      <c r="E738" s="271">
        <v>0</v>
      </c>
      <c r="F738" s="270" t="str">
        <f t="shared" si="12"/>
        <v>-</v>
      </c>
      <c r="G738" s="13"/>
    </row>
    <row r="739" spans="1:7">
      <c r="A739" s="266">
        <v>36318</v>
      </c>
      <c r="B739" s="267" t="s">
        <v>2985</v>
      </c>
      <c r="C739" s="268">
        <v>725</v>
      </c>
      <c r="D739" s="271">
        <v>0</v>
      </c>
      <c r="E739" s="271">
        <v>0</v>
      </c>
      <c r="F739" s="270" t="str">
        <f t="shared" si="12"/>
        <v>-</v>
      </c>
      <c r="G739" s="13"/>
    </row>
    <row r="740" spans="1:7">
      <c r="A740" s="266">
        <v>36319</v>
      </c>
      <c r="B740" s="272" t="s">
        <v>443</v>
      </c>
      <c r="C740" s="268">
        <v>726</v>
      </c>
      <c r="D740" s="271">
        <v>0</v>
      </c>
      <c r="E740" s="271">
        <v>0</v>
      </c>
      <c r="F740" s="270" t="str">
        <f t="shared" si="12"/>
        <v>-</v>
      </c>
      <c r="G740" s="13"/>
    </row>
    <row r="741" spans="1:7">
      <c r="A741" s="266">
        <v>36323</v>
      </c>
      <c r="B741" s="267" t="s">
        <v>2061</v>
      </c>
      <c r="C741" s="268">
        <v>727</v>
      </c>
      <c r="D741" s="271">
        <v>0</v>
      </c>
      <c r="E741" s="271">
        <v>0</v>
      </c>
      <c r="F741" s="270" t="str">
        <f t="shared" si="12"/>
        <v>-</v>
      </c>
      <c r="G741" s="13"/>
    </row>
    <row r="742" spans="1:7">
      <c r="A742" s="266">
        <v>36324</v>
      </c>
      <c r="B742" s="267" t="s">
        <v>2062</v>
      </c>
      <c r="C742" s="268">
        <v>728</v>
      </c>
      <c r="D742" s="271">
        <v>0</v>
      </c>
      <c r="E742" s="271">
        <v>0</v>
      </c>
      <c r="F742" s="270" t="str">
        <f t="shared" si="12"/>
        <v>-</v>
      </c>
      <c r="G742" s="13"/>
    </row>
    <row r="743" spans="1:7">
      <c r="A743" s="266">
        <v>36325</v>
      </c>
      <c r="B743" s="267" t="s">
        <v>2063</v>
      </c>
      <c r="C743" s="268">
        <v>729</v>
      </c>
      <c r="D743" s="271">
        <v>0</v>
      </c>
      <c r="E743" s="271">
        <v>0</v>
      </c>
      <c r="F743" s="270" t="str">
        <f t="shared" si="12"/>
        <v>-</v>
      </c>
      <c r="G743" s="13"/>
    </row>
    <row r="744" spans="1:7">
      <c r="A744" s="266">
        <v>36326</v>
      </c>
      <c r="B744" s="267" t="s">
        <v>2064</v>
      </c>
      <c r="C744" s="268">
        <v>730</v>
      </c>
      <c r="D744" s="271">
        <v>0</v>
      </c>
      <c r="E744" s="271">
        <v>0</v>
      </c>
      <c r="F744" s="270" t="str">
        <f t="shared" si="12"/>
        <v>-</v>
      </c>
      <c r="G744" s="13"/>
    </row>
    <row r="745" spans="1:7">
      <c r="A745" s="266">
        <v>36327</v>
      </c>
      <c r="B745" s="267" t="s">
        <v>2065</v>
      </c>
      <c r="C745" s="268">
        <v>731</v>
      </c>
      <c r="D745" s="271">
        <v>0</v>
      </c>
      <c r="E745" s="271">
        <v>0</v>
      </c>
      <c r="F745" s="270" t="str">
        <f t="shared" si="12"/>
        <v>-</v>
      </c>
      <c r="G745" s="13"/>
    </row>
    <row r="746" spans="1:7">
      <c r="A746" s="266">
        <v>36328</v>
      </c>
      <c r="B746" s="267" t="s">
        <v>2066</v>
      </c>
      <c r="C746" s="268">
        <v>732</v>
      </c>
      <c r="D746" s="271">
        <v>0</v>
      </c>
      <c r="E746" s="271">
        <v>0</v>
      </c>
      <c r="F746" s="270" t="str">
        <f t="shared" si="12"/>
        <v>-</v>
      </c>
      <c r="G746" s="13"/>
    </row>
    <row r="747" spans="1:7" ht="24">
      <c r="A747" s="266">
        <v>36329</v>
      </c>
      <c r="B747" s="273" t="s">
        <v>2067</v>
      </c>
      <c r="C747" s="268">
        <v>733</v>
      </c>
      <c r="D747" s="271">
        <v>0</v>
      </c>
      <c r="E747" s="271">
        <v>0</v>
      </c>
      <c r="F747" s="270" t="str">
        <f t="shared" si="12"/>
        <v>-</v>
      </c>
      <c r="G747" s="13"/>
    </row>
    <row r="748" spans="1:7">
      <c r="A748" s="266" t="s">
        <v>3938</v>
      </c>
      <c r="B748" s="273" t="s">
        <v>3939</v>
      </c>
      <c r="C748" s="268">
        <v>734</v>
      </c>
      <c r="D748" s="271">
        <v>0</v>
      </c>
      <c r="E748" s="271">
        <v>0</v>
      </c>
      <c r="F748" s="270" t="str">
        <f t="shared" si="12"/>
        <v>-</v>
      </c>
      <c r="G748" s="13"/>
    </row>
    <row r="749" spans="1:7">
      <c r="A749" s="266" t="s">
        <v>3940</v>
      </c>
      <c r="B749" s="273" t="s">
        <v>3941</v>
      </c>
      <c r="C749" s="268">
        <v>735</v>
      </c>
      <c r="D749" s="271">
        <v>0</v>
      </c>
      <c r="E749" s="271">
        <v>0</v>
      </c>
      <c r="F749" s="270" t="str">
        <f t="shared" si="12"/>
        <v>-</v>
      </c>
      <c r="G749" s="13"/>
    </row>
    <row r="750" spans="1:7">
      <c r="A750" s="266" t="s">
        <v>3942</v>
      </c>
      <c r="B750" s="273" t="s">
        <v>3943</v>
      </c>
      <c r="C750" s="268">
        <v>736</v>
      </c>
      <c r="D750" s="271">
        <v>0</v>
      </c>
      <c r="E750" s="271">
        <v>0</v>
      </c>
      <c r="F750" s="270" t="str">
        <f t="shared" si="12"/>
        <v>-</v>
      </c>
      <c r="G750" s="13"/>
    </row>
    <row r="751" spans="1:7" ht="24">
      <c r="A751" s="266" t="s">
        <v>3944</v>
      </c>
      <c r="B751" s="267" t="s">
        <v>2068</v>
      </c>
      <c r="C751" s="268">
        <v>737</v>
      </c>
      <c r="D751" s="271">
        <v>0</v>
      </c>
      <c r="E751" s="271">
        <v>0</v>
      </c>
      <c r="F751" s="270" t="str">
        <f t="shared" si="12"/>
        <v>-</v>
      </c>
      <c r="G751" s="13"/>
    </row>
    <row r="752" spans="1:7" ht="24">
      <c r="A752" s="266" t="s">
        <v>3945</v>
      </c>
      <c r="B752" s="267" t="s">
        <v>3946</v>
      </c>
      <c r="C752" s="268">
        <v>738</v>
      </c>
      <c r="D752" s="271">
        <v>0</v>
      </c>
      <c r="E752" s="271">
        <v>0</v>
      </c>
      <c r="F752" s="270" t="str">
        <f t="shared" si="12"/>
        <v>-</v>
      </c>
      <c r="G752" s="13"/>
    </row>
    <row r="753" spans="1:7" ht="24">
      <c r="A753" s="266" t="s">
        <v>3947</v>
      </c>
      <c r="B753" s="267" t="s">
        <v>3948</v>
      </c>
      <c r="C753" s="268">
        <v>739</v>
      </c>
      <c r="D753" s="271">
        <v>0</v>
      </c>
      <c r="E753" s="271">
        <v>0</v>
      </c>
      <c r="F753" s="270" t="str">
        <f t="shared" si="12"/>
        <v>-</v>
      </c>
      <c r="G753" s="13"/>
    </row>
    <row r="754" spans="1:7" ht="24">
      <c r="A754" s="266" t="s">
        <v>3949</v>
      </c>
      <c r="B754" s="267" t="s">
        <v>3950</v>
      </c>
      <c r="C754" s="268">
        <v>740</v>
      </c>
      <c r="D754" s="271">
        <v>0</v>
      </c>
      <c r="E754" s="271">
        <v>0</v>
      </c>
      <c r="F754" s="270" t="str">
        <f t="shared" si="12"/>
        <v>-</v>
      </c>
      <c r="G754" s="13"/>
    </row>
    <row r="755" spans="1:7">
      <c r="A755" s="266" t="s">
        <v>3951</v>
      </c>
      <c r="B755" s="267" t="s">
        <v>3952</v>
      </c>
      <c r="C755" s="268">
        <v>741</v>
      </c>
      <c r="D755" s="271">
        <v>0</v>
      </c>
      <c r="E755" s="271">
        <v>0</v>
      </c>
      <c r="F755" s="270" t="str">
        <f t="shared" si="12"/>
        <v>-</v>
      </c>
      <c r="G755" s="13"/>
    </row>
    <row r="756" spans="1:7">
      <c r="A756" s="266" t="s">
        <v>3953</v>
      </c>
      <c r="B756" s="267" t="s">
        <v>3954</v>
      </c>
      <c r="C756" s="268">
        <v>742</v>
      </c>
      <c r="D756" s="271">
        <v>0</v>
      </c>
      <c r="E756" s="271">
        <v>0</v>
      </c>
      <c r="F756" s="270" t="str">
        <f t="shared" si="12"/>
        <v>-</v>
      </c>
      <c r="G756" s="13"/>
    </row>
    <row r="757" spans="1:7">
      <c r="A757" s="266" t="s">
        <v>3955</v>
      </c>
      <c r="B757" s="267" t="s">
        <v>3956</v>
      </c>
      <c r="C757" s="268">
        <v>743</v>
      </c>
      <c r="D757" s="271">
        <v>0</v>
      </c>
      <c r="E757" s="271">
        <v>0</v>
      </c>
      <c r="F757" s="270" t="str">
        <f t="shared" si="12"/>
        <v>-</v>
      </c>
      <c r="G757" s="13"/>
    </row>
    <row r="758" spans="1:7" ht="24">
      <c r="A758" s="266" t="s">
        <v>3957</v>
      </c>
      <c r="B758" s="267" t="s">
        <v>3958</v>
      </c>
      <c r="C758" s="268">
        <v>744</v>
      </c>
      <c r="D758" s="271">
        <v>0</v>
      </c>
      <c r="E758" s="271">
        <v>0</v>
      </c>
      <c r="F758" s="270" t="str">
        <f t="shared" si="12"/>
        <v>-</v>
      </c>
      <c r="G758" s="13"/>
    </row>
    <row r="759" spans="1:7" ht="24">
      <c r="A759" s="266" t="s">
        <v>3959</v>
      </c>
      <c r="B759" s="267" t="s">
        <v>3960</v>
      </c>
      <c r="C759" s="268">
        <v>745</v>
      </c>
      <c r="D759" s="271">
        <v>0</v>
      </c>
      <c r="E759" s="271">
        <v>0</v>
      </c>
      <c r="F759" s="270" t="str">
        <f t="shared" si="12"/>
        <v>-</v>
      </c>
      <c r="G759" s="13"/>
    </row>
    <row r="760" spans="1:7" ht="24">
      <c r="A760" s="266" t="s">
        <v>3961</v>
      </c>
      <c r="B760" s="267" t="s">
        <v>2069</v>
      </c>
      <c r="C760" s="268">
        <v>746</v>
      </c>
      <c r="D760" s="271">
        <v>0</v>
      </c>
      <c r="E760" s="271">
        <v>0</v>
      </c>
      <c r="F760" s="270" t="str">
        <f t="shared" si="12"/>
        <v>-</v>
      </c>
      <c r="G760" s="13"/>
    </row>
    <row r="761" spans="1:7" ht="24">
      <c r="A761" s="266" t="s">
        <v>3962</v>
      </c>
      <c r="B761" s="267" t="s">
        <v>3963</v>
      </c>
      <c r="C761" s="268">
        <v>747</v>
      </c>
      <c r="D761" s="271">
        <v>0</v>
      </c>
      <c r="E761" s="271">
        <v>0</v>
      </c>
      <c r="F761" s="270" t="str">
        <f t="shared" si="12"/>
        <v>-</v>
      </c>
      <c r="G761" s="13"/>
    </row>
    <row r="762" spans="1:7" ht="24">
      <c r="A762" s="266" t="s">
        <v>3964</v>
      </c>
      <c r="B762" s="267" t="s">
        <v>3965</v>
      </c>
      <c r="C762" s="268">
        <v>748</v>
      </c>
      <c r="D762" s="271">
        <v>0</v>
      </c>
      <c r="E762" s="271">
        <v>0</v>
      </c>
      <c r="F762" s="270" t="str">
        <f t="shared" si="12"/>
        <v>-</v>
      </c>
      <c r="G762" s="13"/>
    </row>
    <row r="763" spans="1:7" ht="24">
      <c r="A763" s="266" t="s">
        <v>3966</v>
      </c>
      <c r="B763" s="267" t="s">
        <v>3967</v>
      </c>
      <c r="C763" s="268">
        <v>749</v>
      </c>
      <c r="D763" s="271">
        <v>0</v>
      </c>
      <c r="E763" s="271">
        <v>0</v>
      </c>
      <c r="F763" s="270" t="str">
        <f t="shared" si="12"/>
        <v>-</v>
      </c>
      <c r="G763" s="13"/>
    </row>
    <row r="764" spans="1:7">
      <c r="A764" s="266" t="s">
        <v>3968</v>
      </c>
      <c r="B764" s="267" t="s">
        <v>3969</v>
      </c>
      <c r="C764" s="268">
        <v>750</v>
      </c>
      <c r="D764" s="271">
        <v>0</v>
      </c>
      <c r="E764" s="271">
        <v>0</v>
      </c>
      <c r="F764" s="270" t="str">
        <f t="shared" si="12"/>
        <v>-</v>
      </c>
      <c r="G764" s="13"/>
    </row>
    <row r="765" spans="1:7">
      <c r="A765" s="266" t="s">
        <v>3970</v>
      </c>
      <c r="B765" s="267" t="s">
        <v>3971</v>
      </c>
      <c r="C765" s="268">
        <v>751</v>
      </c>
      <c r="D765" s="271">
        <v>0</v>
      </c>
      <c r="E765" s="271">
        <v>0</v>
      </c>
      <c r="F765" s="270" t="str">
        <f t="shared" si="12"/>
        <v>-</v>
      </c>
      <c r="G765" s="13"/>
    </row>
    <row r="766" spans="1:7">
      <c r="A766" s="266" t="s">
        <v>3972</v>
      </c>
      <c r="B766" s="267" t="s">
        <v>3973</v>
      </c>
      <c r="C766" s="268">
        <v>752</v>
      </c>
      <c r="D766" s="271">
        <v>0</v>
      </c>
      <c r="E766" s="271">
        <v>0</v>
      </c>
      <c r="F766" s="270" t="str">
        <f t="shared" si="12"/>
        <v>-</v>
      </c>
      <c r="G766" s="13"/>
    </row>
    <row r="767" spans="1:7" ht="24">
      <c r="A767" s="266" t="s">
        <v>3974</v>
      </c>
      <c r="B767" s="267" t="s">
        <v>3975</v>
      </c>
      <c r="C767" s="268">
        <v>753</v>
      </c>
      <c r="D767" s="271">
        <v>0</v>
      </c>
      <c r="E767" s="271">
        <v>0</v>
      </c>
      <c r="F767" s="270" t="str">
        <f t="shared" si="12"/>
        <v>-</v>
      </c>
      <c r="G767" s="13"/>
    </row>
    <row r="768" spans="1:7" ht="24">
      <c r="A768" s="266" t="s">
        <v>3976</v>
      </c>
      <c r="B768" s="267" t="s">
        <v>3977</v>
      </c>
      <c r="C768" s="268">
        <v>754</v>
      </c>
      <c r="D768" s="271">
        <v>0</v>
      </c>
      <c r="E768" s="271">
        <v>0</v>
      </c>
      <c r="F768" s="270" t="str">
        <f t="shared" si="12"/>
        <v>-</v>
      </c>
      <c r="G768" s="13"/>
    </row>
    <row r="769" spans="1:7">
      <c r="A769" s="266" t="s">
        <v>3978</v>
      </c>
      <c r="B769" s="267" t="s">
        <v>3979</v>
      </c>
      <c r="C769" s="268">
        <v>755</v>
      </c>
      <c r="D769" s="271">
        <v>0</v>
      </c>
      <c r="E769" s="271">
        <v>0</v>
      </c>
      <c r="F769" s="270" t="str">
        <f t="shared" si="12"/>
        <v>-</v>
      </c>
      <c r="G769" s="13"/>
    </row>
    <row r="770" spans="1:7">
      <c r="A770" s="266" t="s">
        <v>3980</v>
      </c>
      <c r="B770" s="267" t="s">
        <v>3981</v>
      </c>
      <c r="C770" s="268">
        <v>756</v>
      </c>
      <c r="D770" s="271">
        <v>0</v>
      </c>
      <c r="E770" s="271">
        <v>0</v>
      </c>
      <c r="F770" s="270" t="str">
        <f t="shared" si="12"/>
        <v>-</v>
      </c>
      <c r="G770" s="13"/>
    </row>
    <row r="771" spans="1:7">
      <c r="A771" s="266" t="s">
        <v>3982</v>
      </c>
      <c r="B771" s="267" t="s">
        <v>3983</v>
      </c>
      <c r="C771" s="268">
        <v>757</v>
      </c>
      <c r="D771" s="271">
        <v>0</v>
      </c>
      <c r="E771" s="271">
        <v>0</v>
      </c>
      <c r="F771" s="270" t="str">
        <f t="shared" si="12"/>
        <v>-</v>
      </c>
      <c r="G771" s="13"/>
    </row>
    <row r="772" spans="1:7">
      <c r="A772" s="266" t="s">
        <v>3984</v>
      </c>
      <c r="B772" s="267" t="s">
        <v>3985</v>
      </c>
      <c r="C772" s="268">
        <v>758</v>
      </c>
      <c r="D772" s="271">
        <v>0</v>
      </c>
      <c r="E772" s="271">
        <v>0</v>
      </c>
      <c r="F772" s="270" t="str">
        <f t="shared" si="12"/>
        <v>-</v>
      </c>
      <c r="G772" s="13"/>
    </row>
    <row r="773" spans="1:7">
      <c r="A773" s="266" t="s">
        <v>3986</v>
      </c>
      <c r="B773" s="267" t="s">
        <v>179</v>
      </c>
      <c r="C773" s="268">
        <v>759</v>
      </c>
      <c r="D773" s="271">
        <v>0</v>
      </c>
      <c r="E773" s="271">
        <v>0</v>
      </c>
      <c r="F773" s="270" t="str">
        <f t="shared" si="12"/>
        <v>-</v>
      </c>
      <c r="G773" s="13"/>
    </row>
    <row r="774" spans="1:7">
      <c r="A774" s="266" t="s">
        <v>3987</v>
      </c>
      <c r="B774" s="267" t="s">
        <v>3988</v>
      </c>
      <c r="C774" s="268">
        <v>760</v>
      </c>
      <c r="D774" s="271">
        <v>0</v>
      </c>
      <c r="E774" s="271">
        <v>0</v>
      </c>
      <c r="F774" s="270" t="str">
        <f t="shared" si="12"/>
        <v>-</v>
      </c>
      <c r="G774" s="13"/>
    </row>
    <row r="775" spans="1:7">
      <c r="A775" s="266" t="s">
        <v>3989</v>
      </c>
      <c r="B775" s="267" t="s">
        <v>3990</v>
      </c>
      <c r="C775" s="268">
        <v>761</v>
      </c>
      <c r="D775" s="271">
        <v>0</v>
      </c>
      <c r="E775" s="271">
        <v>0</v>
      </c>
      <c r="F775" s="270" t="str">
        <f t="shared" si="12"/>
        <v>-</v>
      </c>
      <c r="G775" s="13"/>
    </row>
    <row r="776" spans="1:7">
      <c r="A776" s="266" t="s">
        <v>3991</v>
      </c>
      <c r="B776" s="267" t="s">
        <v>3992</v>
      </c>
      <c r="C776" s="268">
        <v>762</v>
      </c>
      <c r="D776" s="271">
        <v>0</v>
      </c>
      <c r="E776" s="271">
        <v>0</v>
      </c>
      <c r="F776" s="270" t="str">
        <f t="shared" si="12"/>
        <v>-</v>
      </c>
      <c r="G776" s="13"/>
    </row>
    <row r="777" spans="1:7">
      <c r="A777" s="266" t="s">
        <v>3993</v>
      </c>
      <c r="B777" s="267" t="s">
        <v>3994</v>
      </c>
      <c r="C777" s="268">
        <v>763</v>
      </c>
      <c r="D777" s="271">
        <v>0</v>
      </c>
      <c r="E777" s="271">
        <v>0</v>
      </c>
      <c r="F777" s="270" t="str">
        <f t="shared" si="12"/>
        <v>-</v>
      </c>
      <c r="G777" s="13"/>
    </row>
    <row r="778" spans="1:7">
      <c r="A778" s="266" t="s">
        <v>3995</v>
      </c>
      <c r="B778" s="267" t="s">
        <v>3996</v>
      </c>
      <c r="C778" s="268">
        <v>764</v>
      </c>
      <c r="D778" s="271">
        <v>0</v>
      </c>
      <c r="E778" s="271">
        <v>0</v>
      </c>
      <c r="F778" s="270" t="str">
        <f t="shared" si="12"/>
        <v>-</v>
      </c>
      <c r="G778" s="13"/>
    </row>
    <row r="779" spans="1:7">
      <c r="A779" s="266" t="s">
        <v>3997</v>
      </c>
      <c r="B779" s="267" t="s">
        <v>3998</v>
      </c>
      <c r="C779" s="268">
        <v>765</v>
      </c>
      <c r="D779" s="271">
        <v>0</v>
      </c>
      <c r="E779" s="271">
        <v>0</v>
      </c>
      <c r="F779" s="270" t="str">
        <f t="shared" si="12"/>
        <v>-</v>
      </c>
      <c r="G779" s="13"/>
    </row>
    <row r="780" spans="1:7">
      <c r="A780" s="266">
        <v>37215</v>
      </c>
      <c r="B780" s="267" t="s">
        <v>1177</v>
      </c>
      <c r="C780" s="268">
        <v>766</v>
      </c>
      <c r="D780" s="271">
        <v>26400</v>
      </c>
      <c r="E780" s="271">
        <v>26400</v>
      </c>
      <c r="F780" s="270">
        <f t="shared" si="12"/>
        <v>100</v>
      </c>
      <c r="G780" s="13"/>
    </row>
    <row r="781" spans="1:7">
      <c r="A781" s="266">
        <v>37216</v>
      </c>
      <c r="B781" s="272" t="s">
        <v>2070</v>
      </c>
      <c r="C781" s="268">
        <v>767</v>
      </c>
      <c r="D781" s="271">
        <v>0</v>
      </c>
      <c r="E781" s="271">
        <v>0</v>
      </c>
      <c r="F781" s="270" t="str">
        <f t="shared" si="12"/>
        <v>-</v>
      </c>
      <c r="G781" s="13"/>
    </row>
    <row r="782" spans="1:7">
      <c r="A782" s="266">
        <v>37217</v>
      </c>
      <c r="B782" s="267" t="s">
        <v>3999</v>
      </c>
      <c r="C782" s="268">
        <v>768</v>
      </c>
      <c r="D782" s="271">
        <v>0</v>
      </c>
      <c r="E782" s="271">
        <v>0</v>
      </c>
      <c r="F782" s="270" t="str">
        <f t="shared" ref="F782:F845" si="13">IF(D782&lt;&gt;0,IF(E782/D782&gt;=100,"&gt;&gt;100",E782/D782*100),"-")</f>
        <v>-</v>
      </c>
      <c r="G782" s="13"/>
    </row>
    <row r="783" spans="1:7">
      <c r="A783" s="266">
        <v>37218</v>
      </c>
      <c r="B783" s="267" t="s">
        <v>4000</v>
      </c>
      <c r="C783" s="268">
        <v>769</v>
      </c>
      <c r="D783" s="271">
        <v>0</v>
      </c>
      <c r="E783" s="271">
        <v>0</v>
      </c>
      <c r="F783" s="270" t="str">
        <f t="shared" si="13"/>
        <v>-</v>
      </c>
      <c r="G783" s="13"/>
    </row>
    <row r="784" spans="1:7">
      <c r="A784" s="266">
        <v>37219</v>
      </c>
      <c r="B784" s="267" t="s">
        <v>4001</v>
      </c>
      <c r="C784" s="268">
        <v>770</v>
      </c>
      <c r="D784" s="271">
        <v>146831</v>
      </c>
      <c r="E784" s="271">
        <v>148305</v>
      </c>
      <c r="F784" s="270">
        <f t="shared" si="13"/>
        <v>101.00387520346521</v>
      </c>
      <c r="G784" s="13"/>
    </row>
    <row r="785" spans="1:7">
      <c r="A785" s="266">
        <v>37221</v>
      </c>
      <c r="B785" s="267" t="s">
        <v>3045</v>
      </c>
      <c r="C785" s="268">
        <v>771</v>
      </c>
      <c r="D785" s="271">
        <v>235619</v>
      </c>
      <c r="E785" s="271">
        <v>282808</v>
      </c>
      <c r="F785" s="270">
        <f t="shared" si="13"/>
        <v>120.02767179217295</v>
      </c>
      <c r="G785" s="13"/>
    </row>
    <row r="786" spans="1:7">
      <c r="A786" s="266" t="s">
        <v>4002</v>
      </c>
      <c r="B786" s="267" t="s">
        <v>3988</v>
      </c>
      <c r="C786" s="268">
        <v>772</v>
      </c>
      <c r="D786" s="271">
        <v>0</v>
      </c>
      <c r="E786" s="271">
        <v>0</v>
      </c>
      <c r="F786" s="270" t="str">
        <f t="shared" si="13"/>
        <v>-</v>
      </c>
      <c r="G786" s="13"/>
    </row>
    <row r="787" spans="1:7">
      <c r="A787" s="266" t="s">
        <v>4003</v>
      </c>
      <c r="B787" s="267" t="s">
        <v>3114</v>
      </c>
      <c r="C787" s="268">
        <v>773</v>
      </c>
      <c r="D787" s="271">
        <v>0</v>
      </c>
      <c r="E787" s="271">
        <v>0</v>
      </c>
      <c r="F787" s="270" t="str">
        <f t="shared" si="13"/>
        <v>-</v>
      </c>
      <c r="G787" s="13"/>
    </row>
    <row r="788" spans="1:7">
      <c r="A788" s="266" t="s">
        <v>4004</v>
      </c>
      <c r="B788" s="267" t="s">
        <v>4005</v>
      </c>
      <c r="C788" s="268">
        <v>774</v>
      </c>
      <c r="D788" s="271">
        <v>0</v>
      </c>
      <c r="E788" s="271">
        <v>0</v>
      </c>
      <c r="F788" s="270" t="str">
        <f t="shared" si="13"/>
        <v>-</v>
      </c>
      <c r="G788" s="13"/>
    </row>
    <row r="789" spans="1:7">
      <c r="A789" s="266" t="s">
        <v>4006</v>
      </c>
      <c r="B789" s="267" t="s">
        <v>4007</v>
      </c>
      <c r="C789" s="268">
        <v>775</v>
      </c>
      <c r="D789" s="271">
        <v>0</v>
      </c>
      <c r="E789" s="271">
        <v>0</v>
      </c>
      <c r="F789" s="270" t="str">
        <f t="shared" si="13"/>
        <v>-</v>
      </c>
      <c r="G789" s="13"/>
    </row>
    <row r="790" spans="1:7">
      <c r="A790" s="266">
        <v>38117</v>
      </c>
      <c r="B790" s="267" t="s">
        <v>2071</v>
      </c>
      <c r="C790" s="268">
        <v>776</v>
      </c>
      <c r="D790" s="271">
        <v>0</v>
      </c>
      <c r="E790" s="271">
        <v>0</v>
      </c>
      <c r="F790" s="270" t="str">
        <f t="shared" si="13"/>
        <v>-</v>
      </c>
      <c r="G790" s="13"/>
    </row>
    <row r="791" spans="1:7">
      <c r="A791" s="266">
        <v>38612</v>
      </c>
      <c r="B791" s="267" t="s">
        <v>3046</v>
      </c>
      <c r="C791" s="268">
        <v>777</v>
      </c>
      <c r="D791" s="271">
        <v>0</v>
      </c>
      <c r="E791" s="271">
        <v>0</v>
      </c>
      <c r="F791" s="270" t="str">
        <f t="shared" si="13"/>
        <v>-</v>
      </c>
      <c r="G791" s="13"/>
    </row>
    <row r="792" spans="1:7">
      <c r="A792" s="266">
        <v>38613</v>
      </c>
      <c r="B792" s="267" t="s">
        <v>2072</v>
      </c>
      <c r="C792" s="268">
        <v>778</v>
      </c>
      <c r="D792" s="271">
        <v>0</v>
      </c>
      <c r="E792" s="271">
        <v>0</v>
      </c>
      <c r="F792" s="270" t="str">
        <f t="shared" si="13"/>
        <v>-</v>
      </c>
      <c r="G792" s="13"/>
    </row>
    <row r="793" spans="1:7">
      <c r="A793" s="266">
        <v>38614</v>
      </c>
      <c r="B793" s="267" t="s">
        <v>2073</v>
      </c>
      <c r="C793" s="268">
        <v>779</v>
      </c>
      <c r="D793" s="271">
        <v>0</v>
      </c>
      <c r="E793" s="271">
        <v>0</v>
      </c>
      <c r="F793" s="270" t="str">
        <f t="shared" si="13"/>
        <v>-</v>
      </c>
      <c r="G793" s="13"/>
    </row>
    <row r="794" spans="1:7">
      <c r="A794" s="266">
        <v>38615</v>
      </c>
      <c r="B794" s="267" t="s">
        <v>2074</v>
      </c>
      <c r="C794" s="268">
        <v>780</v>
      </c>
      <c r="D794" s="271">
        <v>0</v>
      </c>
      <c r="E794" s="271">
        <v>0</v>
      </c>
      <c r="F794" s="270" t="str">
        <f t="shared" si="13"/>
        <v>-</v>
      </c>
      <c r="G794" s="13"/>
    </row>
    <row r="795" spans="1:7">
      <c r="A795" s="266">
        <v>38622</v>
      </c>
      <c r="B795" s="267" t="s">
        <v>3047</v>
      </c>
      <c r="C795" s="268">
        <v>781</v>
      </c>
      <c r="D795" s="271">
        <v>0</v>
      </c>
      <c r="E795" s="271">
        <v>0</v>
      </c>
      <c r="F795" s="270" t="str">
        <f t="shared" si="13"/>
        <v>-</v>
      </c>
      <c r="G795" s="13"/>
    </row>
    <row r="796" spans="1:7">
      <c r="A796" s="266">
        <v>38623</v>
      </c>
      <c r="B796" s="267" t="s">
        <v>2075</v>
      </c>
      <c r="C796" s="268">
        <v>782</v>
      </c>
      <c r="D796" s="271">
        <v>0</v>
      </c>
      <c r="E796" s="271">
        <v>0</v>
      </c>
      <c r="F796" s="270" t="str">
        <f t="shared" si="13"/>
        <v>-</v>
      </c>
      <c r="G796" s="13"/>
    </row>
    <row r="797" spans="1:7">
      <c r="A797" s="266">
        <v>38624</v>
      </c>
      <c r="B797" s="267" t="s">
        <v>2076</v>
      </c>
      <c r="C797" s="268">
        <v>783</v>
      </c>
      <c r="D797" s="271">
        <v>0</v>
      </c>
      <c r="E797" s="271">
        <v>0</v>
      </c>
      <c r="F797" s="270" t="str">
        <f t="shared" si="13"/>
        <v>-</v>
      </c>
      <c r="G797" s="13"/>
    </row>
    <row r="798" spans="1:7">
      <c r="A798" s="266">
        <v>38625</v>
      </c>
      <c r="B798" s="267" t="s">
        <v>920</v>
      </c>
      <c r="C798" s="268">
        <v>784</v>
      </c>
      <c r="D798" s="271">
        <v>0</v>
      </c>
      <c r="E798" s="271">
        <v>0</v>
      </c>
      <c r="F798" s="270" t="str">
        <f t="shared" si="13"/>
        <v>-</v>
      </c>
      <c r="G798" s="13"/>
    </row>
    <row r="799" spans="1:7">
      <c r="A799" s="266">
        <v>38631</v>
      </c>
      <c r="B799" s="267" t="s">
        <v>3048</v>
      </c>
      <c r="C799" s="268">
        <v>785</v>
      </c>
      <c r="D799" s="271">
        <v>0</v>
      </c>
      <c r="E799" s="271">
        <v>0</v>
      </c>
      <c r="F799" s="270" t="str">
        <f t="shared" si="13"/>
        <v>-</v>
      </c>
      <c r="G799" s="13"/>
    </row>
    <row r="800" spans="1:7">
      <c r="A800" s="266">
        <v>38632</v>
      </c>
      <c r="B800" s="267" t="s">
        <v>921</v>
      </c>
      <c r="C800" s="268">
        <v>786</v>
      </c>
      <c r="D800" s="271">
        <v>0</v>
      </c>
      <c r="E800" s="271">
        <v>0</v>
      </c>
      <c r="F800" s="270" t="str">
        <f t="shared" si="13"/>
        <v>-</v>
      </c>
      <c r="G800" s="13"/>
    </row>
    <row r="801" spans="1:7">
      <c r="A801" s="266"/>
      <c r="B801" s="282" t="s">
        <v>4008</v>
      </c>
      <c r="C801" s="268">
        <v>787</v>
      </c>
      <c r="D801" s="269">
        <f>SUM(D691:D800)</f>
        <v>654196</v>
      </c>
      <c r="E801" s="269">
        <f>SUM(E691:E800)</f>
        <v>753283</v>
      </c>
      <c r="F801" s="270">
        <f t="shared" si="13"/>
        <v>115.14637814966768</v>
      </c>
      <c r="G801" s="13"/>
    </row>
    <row r="802" spans="1:7" ht="24">
      <c r="A802" s="266">
        <v>81212</v>
      </c>
      <c r="B802" s="267" t="s">
        <v>1299</v>
      </c>
      <c r="C802" s="268">
        <v>788</v>
      </c>
      <c r="D802" s="271">
        <v>0</v>
      </c>
      <c r="E802" s="271">
        <v>0</v>
      </c>
      <c r="F802" s="270" t="str">
        <f t="shared" si="13"/>
        <v>-</v>
      </c>
      <c r="G802" s="13"/>
    </row>
    <row r="803" spans="1:7" ht="24">
      <c r="A803" s="266" t="s">
        <v>4009</v>
      </c>
      <c r="B803" s="267" t="s">
        <v>4010</v>
      </c>
      <c r="C803" s="268">
        <v>789</v>
      </c>
      <c r="D803" s="271">
        <v>0</v>
      </c>
      <c r="E803" s="271">
        <v>0</v>
      </c>
      <c r="F803" s="270" t="str">
        <f t="shared" si="13"/>
        <v>-</v>
      </c>
      <c r="G803" s="13"/>
    </row>
    <row r="804" spans="1:7">
      <c r="A804" s="266">
        <v>81322</v>
      </c>
      <c r="B804" s="267" t="s">
        <v>2228</v>
      </c>
      <c r="C804" s="268">
        <v>790</v>
      </c>
      <c r="D804" s="271">
        <v>0</v>
      </c>
      <c r="E804" s="271">
        <v>0</v>
      </c>
      <c r="F804" s="270" t="str">
        <f t="shared" si="13"/>
        <v>-</v>
      </c>
      <c r="G804" s="13"/>
    </row>
    <row r="805" spans="1:7" ht="24">
      <c r="A805" s="266" t="s">
        <v>4011</v>
      </c>
      <c r="B805" s="267" t="s">
        <v>1434</v>
      </c>
      <c r="C805" s="268">
        <v>791</v>
      </c>
      <c r="D805" s="271">
        <v>0</v>
      </c>
      <c r="E805" s="271">
        <v>0</v>
      </c>
      <c r="F805" s="270" t="str">
        <f t="shared" si="13"/>
        <v>-</v>
      </c>
      <c r="G805" s="13"/>
    </row>
    <row r="806" spans="1:7">
      <c r="A806" s="266">
        <v>81332</v>
      </c>
      <c r="B806" s="267" t="s">
        <v>2229</v>
      </c>
      <c r="C806" s="268">
        <v>792</v>
      </c>
      <c r="D806" s="271">
        <v>0</v>
      </c>
      <c r="E806" s="271">
        <v>0</v>
      </c>
      <c r="F806" s="270" t="str">
        <f t="shared" si="13"/>
        <v>-</v>
      </c>
      <c r="G806" s="13"/>
    </row>
    <row r="807" spans="1:7" ht="24">
      <c r="A807" s="266" t="s">
        <v>1435</v>
      </c>
      <c r="B807" s="267" t="s">
        <v>1436</v>
      </c>
      <c r="C807" s="268">
        <v>793</v>
      </c>
      <c r="D807" s="271">
        <v>0</v>
      </c>
      <c r="E807" s="271">
        <v>0</v>
      </c>
      <c r="F807" s="270" t="str">
        <f t="shared" si="13"/>
        <v>-</v>
      </c>
      <c r="G807" s="13"/>
    </row>
    <row r="808" spans="1:7">
      <c r="A808" s="266">
        <v>81342</v>
      </c>
      <c r="B808" s="267" t="s">
        <v>2230</v>
      </c>
      <c r="C808" s="268">
        <v>794</v>
      </c>
      <c r="D808" s="271">
        <v>0</v>
      </c>
      <c r="E808" s="271">
        <v>0</v>
      </c>
      <c r="F808" s="270" t="str">
        <f t="shared" si="13"/>
        <v>-</v>
      </c>
      <c r="G808" s="13"/>
    </row>
    <row r="809" spans="1:7" ht="24">
      <c r="A809" s="266" t="s">
        <v>1437</v>
      </c>
      <c r="B809" s="267" t="s">
        <v>1438</v>
      </c>
      <c r="C809" s="268">
        <v>795</v>
      </c>
      <c r="D809" s="271">
        <v>0</v>
      </c>
      <c r="E809" s="271">
        <v>0</v>
      </c>
      <c r="F809" s="270" t="str">
        <f t="shared" si="13"/>
        <v>-</v>
      </c>
      <c r="G809" s="13"/>
    </row>
    <row r="810" spans="1:7">
      <c r="A810" s="266">
        <v>81411</v>
      </c>
      <c r="B810" s="267" t="s">
        <v>2231</v>
      </c>
      <c r="C810" s="268">
        <v>796</v>
      </c>
      <c r="D810" s="271">
        <v>0</v>
      </c>
      <c r="E810" s="271">
        <v>0</v>
      </c>
      <c r="F810" s="270" t="str">
        <f t="shared" si="13"/>
        <v>-</v>
      </c>
      <c r="G810" s="13"/>
    </row>
    <row r="811" spans="1:7">
      <c r="A811" s="266">
        <v>81412</v>
      </c>
      <c r="B811" s="267" t="s">
        <v>2232</v>
      </c>
      <c r="C811" s="268">
        <v>797</v>
      </c>
      <c r="D811" s="271">
        <v>0</v>
      </c>
      <c r="E811" s="271">
        <v>0</v>
      </c>
      <c r="F811" s="270" t="str">
        <f t="shared" si="13"/>
        <v>-</v>
      </c>
      <c r="G811" s="13"/>
    </row>
    <row r="812" spans="1:7">
      <c r="A812" s="266" t="s">
        <v>1439</v>
      </c>
      <c r="B812" s="272" t="s">
        <v>1440</v>
      </c>
      <c r="C812" s="268">
        <v>798</v>
      </c>
      <c r="D812" s="271">
        <v>0</v>
      </c>
      <c r="E812" s="271">
        <v>0</v>
      </c>
      <c r="F812" s="270" t="str">
        <f t="shared" si="13"/>
        <v>-</v>
      </c>
      <c r="G812" s="13"/>
    </row>
    <row r="813" spans="1:7">
      <c r="A813" s="266">
        <v>81532</v>
      </c>
      <c r="B813" s="272" t="s">
        <v>2233</v>
      </c>
      <c r="C813" s="268">
        <v>799</v>
      </c>
      <c r="D813" s="271">
        <v>0</v>
      </c>
      <c r="E813" s="271">
        <v>0</v>
      </c>
      <c r="F813" s="270" t="str">
        <f t="shared" si="13"/>
        <v>-</v>
      </c>
      <c r="G813" s="13"/>
    </row>
    <row r="814" spans="1:7" ht="24">
      <c r="A814" s="266" t="s">
        <v>1441</v>
      </c>
      <c r="B814" s="267" t="s">
        <v>1442</v>
      </c>
      <c r="C814" s="268">
        <v>800</v>
      </c>
      <c r="D814" s="271">
        <v>0</v>
      </c>
      <c r="E814" s="271">
        <v>0</v>
      </c>
      <c r="F814" s="270" t="str">
        <f t="shared" si="13"/>
        <v>-</v>
      </c>
      <c r="G814" s="13"/>
    </row>
    <row r="815" spans="1:7" ht="24">
      <c r="A815" s="266">
        <v>81542</v>
      </c>
      <c r="B815" s="273" t="s">
        <v>2234</v>
      </c>
      <c r="C815" s="268">
        <v>801</v>
      </c>
      <c r="D815" s="271">
        <v>0</v>
      </c>
      <c r="E815" s="271">
        <v>0</v>
      </c>
      <c r="F815" s="270" t="str">
        <f t="shared" si="13"/>
        <v>-</v>
      </c>
      <c r="G815" s="13"/>
    </row>
    <row r="816" spans="1:7" ht="24">
      <c r="A816" s="266" t="s">
        <v>1443</v>
      </c>
      <c r="B816" s="273" t="s">
        <v>1444</v>
      </c>
      <c r="C816" s="268">
        <v>802</v>
      </c>
      <c r="D816" s="271">
        <v>0</v>
      </c>
      <c r="E816" s="271">
        <v>0</v>
      </c>
      <c r="F816" s="270" t="str">
        <f t="shared" si="13"/>
        <v>-</v>
      </c>
      <c r="G816" s="13"/>
    </row>
    <row r="817" spans="1:7" ht="24">
      <c r="A817" s="266">
        <v>81552</v>
      </c>
      <c r="B817" s="267" t="s">
        <v>2235</v>
      </c>
      <c r="C817" s="268">
        <v>803</v>
      </c>
      <c r="D817" s="271">
        <v>0</v>
      </c>
      <c r="E817" s="271">
        <v>0</v>
      </c>
      <c r="F817" s="270" t="str">
        <f t="shared" si="13"/>
        <v>-</v>
      </c>
      <c r="G817" s="13"/>
    </row>
    <row r="818" spans="1:7" ht="24">
      <c r="A818" s="266" t="s">
        <v>1445</v>
      </c>
      <c r="B818" s="267" t="s">
        <v>1446</v>
      </c>
      <c r="C818" s="268">
        <v>804</v>
      </c>
      <c r="D818" s="271">
        <v>0</v>
      </c>
      <c r="E818" s="271">
        <v>0</v>
      </c>
      <c r="F818" s="270" t="str">
        <f t="shared" si="13"/>
        <v>-</v>
      </c>
      <c r="G818" s="13"/>
    </row>
    <row r="819" spans="1:7">
      <c r="A819" s="266">
        <v>81631</v>
      </c>
      <c r="B819" s="272" t="s">
        <v>3448</v>
      </c>
      <c r="C819" s="268">
        <v>805</v>
      </c>
      <c r="D819" s="271">
        <v>0</v>
      </c>
      <c r="E819" s="271">
        <v>0</v>
      </c>
      <c r="F819" s="270" t="str">
        <f t="shared" si="13"/>
        <v>-</v>
      </c>
      <c r="G819" s="13"/>
    </row>
    <row r="820" spans="1:7">
      <c r="A820" s="266">
        <v>81632</v>
      </c>
      <c r="B820" s="267" t="s">
        <v>3449</v>
      </c>
      <c r="C820" s="268">
        <v>806</v>
      </c>
      <c r="D820" s="271">
        <v>0</v>
      </c>
      <c r="E820" s="271">
        <v>0</v>
      </c>
      <c r="F820" s="270" t="str">
        <f t="shared" si="13"/>
        <v>-</v>
      </c>
      <c r="G820" s="13"/>
    </row>
    <row r="821" spans="1:7" ht="24">
      <c r="A821" s="266" t="s">
        <v>1447</v>
      </c>
      <c r="B821" s="267" t="s">
        <v>1448</v>
      </c>
      <c r="C821" s="268">
        <v>807</v>
      </c>
      <c r="D821" s="271">
        <v>0</v>
      </c>
      <c r="E821" s="271">
        <v>0</v>
      </c>
      <c r="F821" s="270" t="str">
        <f t="shared" si="13"/>
        <v>-</v>
      </c>
      <c r="G821" s="13"/>
    </row>
    <row r="822" spans="1:7">
      <c r="A822" s="266">
        <v>81641</v>
      </c>
      <c r="B822" s="267" t="s">
        <v>3821</v>
      </c>
      <c r="C822" s="268">
        <v>808</v>
      </c>
      <c r="D822" s="271">
        <v>0</v>
      </c>
      <c r="E822" s="271">
        <v>0</v>
      </c>
      <c r="F822" s="270" t="str">
        <f t="shared" si="13"/>
        <v>-</v>
      </c>
      <c r="G822" s="13"/>
    </row>
    <row r="823" spans="1:7">
      <c r="A823" s="266">
        <v>81642</v>
      </c>
      <c r="B823" s="267" t="s">
        <v>1368</v>
      </c>
      <c r="C823" s="268">
        <v>809</v>
      </c>
      <c r="D823" s="271">
        <v>0</v>
      </c>
      <c r="E823" s="271">
        <v>0</v>
      </c>
      <c r="F823" s="270" t="str">
        <f t="shared" si="13"/>
        <v>-</v>
      </c>
      <c r="G823" s="13"/>
    </row>
    <row r="824" spans="1:7">
      <c r="A824" s="266" t="s">
        <v>1449</v>
      </c>
      <c r="B824" s="267" t="s">
        <v>4207</v>
      </c>
      <c r="C824" s="268">
        <v>810</v>
      </c>
      <c r="D824" s="271">
        <v>0</v>
      </c>
      <c r="E824" s="271">
        <v>0</v>
      </c>
      <c r="F824" s="270" t="str">
        <f t="shared" si="13"/>
        <v>-</v>
      </c>
      <c r="G824" s="13"/>
    </row>
    <row r="825" spans="1:7">
      <c r="A825" s="266">
        <v>81711</v>
      </c>
      <c r="B825" s="267" t="s">
        <v>1369</v>
      </c>
      <c r="C825" s="268">
        <v>811</v>
      </c>
      <c r="D825" s="271">
        <v>0</v>
      </c>
      <c r="E825" s="271">
        <v>0</v>
      </c>
      <c r="F825" s="270" t="str">
        <f t="shared" si="13"/>
        <v>-</v>
      </c>
      <c r="G825" s="13"/>
    </row>
    <row r="826" spans="1:7">
      <c r="A826" s="266">
        <v>81712</v>
      </c>
      <c r="B826" s="267" t="s">
        <v>1370</v>
      </c>
      <c r="C826" s="268">
        <v>812</v>
      </c>
      <c r="D826" s="271">
        <v>0</v>
      </c>
      <c r="E826" s="271">
        <v>0</v>
      </c>
      <c r="F826" s="270" t="str">
        <f t="shared" si="13"/>
        <v>-</v>
      </c>
      <c r="G826" s="13"/>
    </row>
    <row r="827" spans="1:7">
      <c r="A827" s="266">
        <v>81721</v>
      </c>
      <c r="B827" s="267" t="s">
        <v>2922</v>
      </c>
      <c r="C827" s="268">
        <v>813</v>
      </c>
      <c r="D827" s="271">
        <v>0</v>
      </c>
      <c r="E827" s="271">
        <v>0</v>
      </c>
      <c r="F827" s="270" t="str">
        <f t="shared" si="13"/>
        <v>-</v>
      </c>
      <c r="G827" s="13"/>
    </row>
    <row r="828" spans="1:7">
      <c r="A828" s="266">
        <v>81722</v>
      </c>
      <c r="B828" s="267" t="s">
        <v>2923</v>
      </c>
      <c r="C828" s="268">
        <v>814</v>
      </c>
      <c r="D828" s="271">
        <v>0</v>
      </c>
      <c r="E828" s="271">
        <v>0</v>
      </c>
      <c r="F828" s="270" t="str">
        <f t="shared" si="13"/>
        <v>-</v>
      </c>
      <c r="G828" s="13"/>
    </row>
    <row r="829" spans="1:7">
      <c r="A829" s="266" t="s">
        <v>4208</v>
      </c>
      <c r="B829" s="267" t="s">
        <v>4209</v>
      </c>
      <c r="C829" s="268">
        <v>815</v>
      </c>
      <c r="D829" s="271">
        <v>0</v>
      </c>
      <c r="E829" s="271">
        <v>0</v>
      </c>
      <c r="F829" s="270" t="str">
        <f t="shared" si="13"/>
        <v>-</v>
      </c>
      <c r="G829" s="13"/>
    </row>
    <row r="830" spans="1:7">
      <c r="A830" s="266">
        <v>81731</v>
      </c>
      <c r="B830" s="267" t="s">
        <v>2924</v>
      </c>
      <c r="C830" s="268">
        <v>816</v>
      </c>
      <c r="D830" s="271">
        <v>0</v>
      </c>
      <c r="E830" s="271">
        <v>0</v>
      </c>
      <c r="F830" s="270" t="str">
        <f t="shared" si="13"/>
        <v>-</v>
      </c>
      <c r="G830" s="13"/>
    </row>
    <row r="831" spans="1:7">
      <c r="A831" s="266">
        <v>81732</v>
      </c>
      <c r="B831" s="267" t="s">
        <v>2925</v>
      </c>
      <c r="C831" s="268">
        <v>817</v>
      </c>
      <c r="D831" s="271">
        <v>0</v>
      </c>
      <c r="E831" s="271">
        <v>0</v>
      </c>
      <c r="F831" s="270" t="str">
        <f t="shared" si="13"/>
        <v>-</v>
      </c>
      <c r="G831" s="13"/>
    </row>
    <row r="832" spans="1:7">
      <c r="A832" s="266">
        <v>81733</v>
      </c>
      <c r="B832" s="267" t="s">
        <v>4210</v>
      </c>
      <c r="C832" s="268">
        <v>818</v>
      </c>
      <c r="D832" s="271">
        <v>0</v>
      </c>
      <c r="E832" s="271">
        <v>0</v>
      </c>
      <c r="F832" s="270" t="str">
        <f t="shared" si="13"/>
        <v>-</v>
      </c>
      <c r="G832" s="13"/>
    </row>
    <row r="833" spans="1:7">
      <c r="A833" s="266">
        <v>81741</v>
      </c>
      <c r="B833" s="267" t="s">
        <v>2926</v>
      </c>
      <c r="C833" s="268">
        <v>819</v>
      </c>
      <c r="D833" s="271">
        <v>0</v>
      </c>
      <c r="E833" s="271">
        <v>0</v>
      </c>
      <c r="F833" s="270" t="str">
        <f t="shared" si="13"/>
        <v>-</v>
      </c>
      <c r="G833" s="13"/>
    </row>
    <row r="834" spans="1:7">
      <c r="A834" s="266">
        <v>81742</v>
      </c>
      <c r="B834" s="267" t="s">
        <v>2927</v>
      </c>
      <c r="C834" s="268">
        <v>820</v>
      </c>
      <c r="D834" s="271">
        <v>0</v>
      </c>
      <c r="E834" s="271">
        <v>0</v>
      </c>
      <c r="F834" s="270" t="str">
        <f t="shared" si="13"/>
        <v>-</v>
      </c>
      <c r="G834" s="13"/>
    </row>
    <row r="835" spans="1:7">
      <c r="A835" s="266">
        <v>81743</v>
      </c>
      <c r="B835" s="267" t="s">
        <v>4211</v>
      </c>
      <c r="C835" s="268">
        <v>821</v>
      </c>
      <c r="D835" s="271">
        <v>0</v>
      </c>
      <c r="E835" s="271">
        <v>0</v>
      </c>
      <c r="F835" s="270" t="str">
        <f t="shared" si="13"/>
        <v>-</v>
      </c>
      <c r="G835" s="13"/>
    </row>
    <row r="836" spans="1:7">
      <c r="A836" s="266">
        <v>81751</v>
      </c>
      <c r="B836" s="267" t="s">
        <v>2928</v>
      </c>
      <c r="C836" s="268">
        <v>822</v>
      </c>
      <c r="D836" s="271">
        <v>0</v>
      </c>
      <c r="E836" s="271">
        <v>0</v>
      </c>
      <c r="F836" s="270" t="str">
        <f t="shared" si="13"/>
        <v>-</v>
      </c>
      <c r="G836" s="13"/>
    </row>
    <row r="837" spans="1:7">
      <c r="A837" s="266">
        <v>81752</v>
      </c>
      <c r="B837" s="267" t="s">
        <v>2929</v>
      </c>
      <c r="C837" s="268">
        <v>823</v>
      </c>
      <c r="D837" s="271">
        <v>0</v>
      </c>
      <c r="E837" s="271">
        <v>0</v>
      </c>
      <c r="F837" s="270" t="str">
        <f t="shared" si="13"/>
        <v>-</v>
      </c>
      <c r="G837" s="13"/>
    </row>
    <row r="838" spans="1:7">
      <c r="A838" s="266">
        <v>81753</v>
      </c>
      <c r="B838" s="267" t="s">
        <v>4212</v>
      </c>
      <c r="C838" s="268">
        <v>824</v>
      </c>
      <c r="D838" s="271">
        <v>0</v>
      </c>
      <c r="E838" s="271">
        <v>0</v>
      </c>
      <c r="F838" s="270" t="str">
        <f t="shared" si="13"/>
        <v>-</v>
      </c>
      <c r="G838" s="13"/>
    </row>
    <row r="839" spans="1:7" ht="24">
      <c r="A839" s="266">
        <v>81761</v>
      </c>
      <c r="B839" s="273" t="s">
        <v>2930</v>
      </c>
      <c r="C839" s="268">
        <v>825</v>
      </c>
      <c r="D839" s="271">
        <v>0</v>
      </c>
      <c r="E839" s="271">
        <v>0</v>
      </c>
      <c r="F839" s="270" t="str">
        <f t="shared" si="13"/>
        <v>-</v>
      </c>
      <c r="G839" s="13"/>
    </row>
    <row r="840" spans="1:7" ht="24">
      <c r="A840" s="266">
        <v>81762</v>
      </c>
      <c r="B840" s="273" t="s">
        <v>2931</v>
      </c>
      <c r="C840" s="268">
        <v>826</v>
      </c>
      <c r="D840" s="271">
        <v>0</v>
      </c>
      <c r="E840" s="271">
        <v>0</v>
      </c>
      <c r="F840" s="270" t="str">
        <f t="shared" si="13"/>
        <v>-</v>
      </c>
      <c r="G840" s="13"/>
    </row>
    <row r="841" spans="1:7" ht="24">
      <c r="A841" s="266">
        <v>81763</v>
      </c>
      <c r="B841" s="267" t="s">
        <v>1287</v>
      </c>
      <c r="C841" s="268">
        <v>827</v>
      </c>
      <c r="D841" s="271">
        <v>0</v>
      </c>
      <c r="E841" s="271">
        <v>0</v>
      </c>
      <c r="F841" s="270" t="str">
        <f t="shared" si="13"/>
        <v>-</v>
      </c>
      <c r="G841" s="13"/>
    </row>
    <row r="842" spans="1:7" ht="24">
      <c r="A842" s="266">
        <v>81771</v>
      </c>
      <c r="B842" s="267" t="s">
        <v>289</v>
      </c>
      <c r="C842" s="268">
        <v>828</v>
      </c>
      <c r="D842" s="271">
        <v>0</v>
      </c>
      <c r="E842" s="271">
        <v>0</v>
      </c>
      <c r="F842" s="270" t="str">
        <f t="shared" si="13"/>
        <v>-</v>
      </c>
      <c r="G842" s="13"/>
    </row>
    <row r="843" spans="1:7" ht="24">
      <c r="A843" s="266">
        <v>81772</v>
      </c>
      <c r="B843" s="267" t="s">
        <v>290</v>
      </c>
      <c r="C843" s="268">
        <v>829</v>
      </c>
      <c r="D843" s="271">
        <v>0</v>
      </c>
      <c r="E843" s="271">
        <v>0</v>
      </c>
      <c r="F843" s="270" t="str">
        <f t="shared" si="13"/>
        <v>-</v>
      </c>
      <c r="G843" s="13"/>
    </row>
    <row r="844" spans="1:7" ht="24">
      <c r="A844" s="266">
        <v>81773</v>
      </c>
      <c r="B844" s="267" t="s">
        <v>1288</v>
      </c>
      <c r="C844" s="268">
        <v>830</v>
      </c>
      <c r="D844" s="271">
        <v>0</v>
      </c>
      <c r="E844" s="271">
        <v>0</v>
      </c>
      <c r="F844" s="270" t="str">
        <f t="shared" si="13"/>
        <v>-</v>
      </c>
      <c r="G844" s="13"/>
    </row>
    <row r="845" spans="1:7">
      <c r="A845" s="266">
        <v>82412</v>
      </c>
      <c r="B845" s="267" t="s">
        <v>291</v>
      </c>
      <c r="C845" s="268">
        <v>831</v>
      </c>
      <c r="D845" s="271">
        <v>0</v>
      </c>
      <c r="E845" s="271">
        <v>0</v>
      </c>
      <c r="F845" s="270" t="str">
        <f t="shared" si="13"/>
        <v>-</v>
      </c>
      <c r="G845" s="13"/>
    </row>
    <row r="846" spans="1:7">
      <c r="A846" s="266">
        <v>84132</v>
      </c>
      <c r="B846" s="267" t="s">
        <v>165</v>
      </c>
      <c r="C846" s="268">
        <v>832</v>
      </c>
      <c r="D846" s="271">
        <v>0</v>
      </c>
      <c r="E846" s="271">
        <v>0</v>
      </c>
      <c r="F846" s="270" t="str">
        <f t="shared" ref="F846:F909" si="14">IF(D846&lt;&gt;0,IF(E846/D846&gt;=100,"&gt;&gt;100",E846/D846*100),"-")</f>
        <v>-</v>
      </c>
      <c r="G846" s="13"/>
    </row>
    <row r="847" spans="1:7">
      <c r="A847" s="266">
        <v>84142</v>
      </c>
      <c r="B847" s="267" t="s">
        <v>3722</v>
      </c>
      <c r="C847" s="268">
        <v>833</v>
      </c>
      <c r="D847" s="271">
        <v>0</v>
      </c>
      <c r="E847" s="271">
        <v>0</v>
      </c>
      <c r="F847" s="270" t="str">
        <f t="shared" si="14"/>
        <v>-</v>
      </c>
      <c r="G847" s="13"/>
    </row>
    <row r="848" spans="1:7">
      <c r="A848" s="266">
        <v>84152</v>
      </c>
      <c r="B848" s="267" t="s">
        <v>3723</v>
      </c>
      <c r="C848" s="268">
        <v>834</v>
      </c>
      <c r="D848" s="271">
        <v>0</v>
      </c>
      <c r="E848" s="271">
        <v>0</v>
      </c>
      <c r="F848" s="270" t="str">
        <f t="shared" si="14"/>
        <v>-</v>
      </c>
      <c r="G848" s="13"/>
    </row>
    <row r="849" spans="1:7">
      <c r="A849" s="266">
        <v>84162</v>
      </c>
      <c r="B849" s="267" t="s">
        <v>3724</v>
      </c>
      <c r="C849" s="268">
        <v>835</v>
      </c>
      <c r="D849" s="271">
        <v>0</v>
      </c>
      <c r="E849" s="271">
        <v>0</v>
      </c>
      <c r="F849" s="270" t="str">
        <f t="shared" si="14"/>
        <v>-</v>
      </c>
      <c r="G849" s="13"/>
    </row>
    <row r="850" spans="1:7">
      <c r="A850" s="266">
        <v>84221</v>
      </c>
      <c r="B850" s="267" t="s">
        <v>3725</v>
      </c>
      <c r="C850" s="268">
        <v>836</v>
      </c>
      <c r="D850" s="271">
        <v>0</v>
      </c>
      <c r="E850" s="271">
        <v>0</v>
      </c>
      <c r="F850" s="270" t="str">
        <f t="shared" si="14"/>
        <v>-</v>
      </c>
      <c r="G850" s="13"/>
    </row>
    <row r="851" spans="1:7">
      <c r="A851" s="266">
        <v>84222</v>
      </c>
      <c r="B851" s="267" t="s">
        <v>3726</v>
      </c>
      <c r="C851" s="268">
        <v>837</v>
      </c>
      <c r="D851" s="271">
        <v>0</v>
      </c>
      <c r="E851" s="271">
        <v>0</v>
      </c>
      <c r="F851" s="270" t="str">
        <f t="shared" si="14"/>
        <v>-</v>
      </c>
      <c r="G851" s="13"/>
    </row>
    <row r="852" spans="1:7">
      <c r="A852" s="266" t="s">
        <v>1289</v>
      </c>
      <c r="B852" s="267" t="s">
        <v>2966</v>
      </c>
      <c r="C852" s="268">
        <v>838</v>
      </c>
      <c r="D852" s="271">
        <v>0</v>
      </c>
      <c r="E852" s="271">
        <v>0</v>
      </c>
      <c r="F852" s="270" t="str">
        <f t="shared" si="14"/>
        <v>-</v>
      </c>
      <c r="G852" s="13"/>
    </row>
    <row r="853" spans="1:7">
      <c r="A853" s="266">
        <v>84232</v>
      </c>
      <c r="B853" s="267" t="s">
        <v>3727</v>
      </c>
      <c r="C853" s="268">
        <v>839</v>
      </c>
      <c r="D853" s="271">
        <v>0</v>
      </c>
      <c r="E853" s="271">
        <v>0</v>
      </c>
      <c r="F853" s="270" t="str">
        <f t="shared" si="14"/>
        <v>-</v>
      </c>
      <c r="G853" s="13"/>
    </row>
    <row r="854" spans="1:7">
      <c r="A854" s="266">
        <v>84242</v>
      </c>
      <c r="B854" s="267" t="s">
        <v>3728</v>
      </c>
      <c r="C854" s="268">
        <v>840</v>
      </c>
      <c r="D854" s="271">
        <v>0</v>
      </c>
      <c r="E854" s="271">
        <v>0</v>
      </c>
      <c r="F854" s="270" t="str">
        <f t="shared" si="14"/>
        <v>-</v>
      </c>
      <c r="G854" s="13"/>
    </row>
    <row r="855" spans="1:7">
      <c r="A855" s="266" t="s">
        <v>2967</v>
      </c>
      <c r="B855" s="267" t="s">
        <v>2968</v>
      </c>
      <c r="C855" s="268">
        <v>841</v>
      </c>
      <c r="D855" s="271">
        <v>0</v>
      </c>
      <c r="E855" s="271">
        <v>0</v>
      </c>
      <c r="F855" s="270" t="str">
        <f t="shared" si="14"/>
        <v>-</v>
      </c>
      <c r="G855" s="13"/>
    </row>
    <row r="856" spans="1:7">
      <c r="A856" s="266">
        <v>84312</v>
      </c>
      <c r="B856" s="267" t="s">
        <v>3729</v>
      </c>
      <c r="C856" s="268">
        <v>842</v>
      </c>
      <c r="D856" s="271">
        <v>0</v>
      </c>
      <c r="E856" s="271">
        <v>0</v>
      </c>
      <c r="F856" s="270" t="str">
        <f t="shared" si="14"/>
        <v>-</v>
      </c>
      <c r="G856" s="13"/>
    </row>
    <row r="857" spans="1:7">
      <c r="A857" s="266">
        <v>84431</v>
      </c>
      <c r="B857" s="267" t="s">
        <v>3730</v>
      </c>
      <c r="C857" s="268">
        <v>843</v>
      </c>
      <c r="D857" s="271">
        <v>0</v>
      </c>
      <c r="E857" s="271">
        <v>0</v>
      </c>
      <c r="F857" s="270" t="str">
        <f t="shared" si="14"/>
        <v>-</v>
      </c>
      <c r="G857" s="13"/>
    </row>
    <row r="858" spans="1:7">
      <c r="A858" s="266">
        <v>84432</v>
      </c>
      <c r="B858" s="267" t="s">
        <v>3731</v>
      </c>
      <c r="C858" s="268">
        <v>844</v>
      </c>
      <c r="D858" s="271">
        <v>0</v>
      </c>
      <c r="E858" s="271">
        <v>0</v>
      </c>
      <c r="F858" s="270" t="str">
        <f t="shared" si="14"/>
        <v>-</v>
      </c>
      <c r="G858" s="13"/>
    </row>
    <row r="859" spans="1:7">
      <c r="A859" s="266" t="s">
        <v>2969</v>
      </c>
      <c r="B859" s="267" t="s">
        <v>2970</v>
      </c>
      <c r="C859" s="268">
        <v>845</v>
      </c>
      <c r="D859" s="271">
        <v>0</v>
      </c>
      <c r="E859" s="271">
        <v>0</v>
      </c>
      <c r="F859" s="270" t="str">
        <f t="shared" si="14"/>
        <v>-</v>
      </c>
      <c r="G859" s="13"/>
    </row>
    <row r="860" spans="1:7">
      <c r="A860" s="266">
        <v>84442</v>
      </c>
      <c r="B860" s="267" t="s">
        <v>3732</v>
      </c>
      <c r="C860" s="268">
        <v>846</v>
      </c>
      <c r="D860" s="271">
        <v>0</v>
      </c>
      <c r="E860" s="271">
        <v>0</v>
      </c>
      <c r="F860" s="270" t="str">
        <f t="shared" si="14"/>
        <v>-</v>
      </c>
      <c r="G860" s="13"/>
    </row>
    <row r="861" spans="1:7" ht="24">
      <c r="A861" s="266">
        <v>84452</v>
      </c>
      <c r="B861" s="273" t="s">
        <v>3733</v>
      </c>
      <c r="C861" s="268">
        <v>847</v>
      </c>
      <c r="D861" s="271">
        <v>0</v>
      </c>
      <c r="E861" s="271">
        <v>0</v>
      </c>
      <c r="F861" s="270" t="str">
        <f t="shared" si="14"/>
        <v>-</v>
      </c>
      <c r="G861" s="13"/>
    </row>
    <row r="862" spans="1:7" ht="24">
      <c r="A862" s="266" t="s">
        <v>2971</v>
      </c>
      <c r="B862" s="273" t="s">
        <v>2972</v>
      </c>
      <c r="C862" s="268">
        <v>848</v>
      </c>
      <c r="D862" s="271">
        <v>0</v>
      </c>
      <c r="E862" s="271">
        <v>0</v>
      </c>
      <c r="F862" s="270" t="str">
        <f t="shared" si="14"/>
        <v>-</v>
      </c>
      <c r="G862" s="13"/>
    </row>
    <row r="863" spans="1:7">
      <c r="A863" s="266">
        <v>84461</v>
      </c>
      <c r="B863" s="267" t="s">
        <v>3734</v>
      </c>
      <c r="C863" s="268">
        <v>849</v>
      </c>
      <c r="D863" s="271">
        <v>0</v>
      </c>
      <c r="E863" s="271">
        <v>0</v>
      </c>
      <c r="F863" s="270" t="str">
        <f t="shared" si="14"/>
        <v>-</v>
      </c>
      <c r="G863" s="13"/>
    </row>
    <row r="864" spans="1:7">
      <c r="A864" s="266">
        <v>84462</v>
      </c>
      <c r="B864" s="267" t="s">
        <v>3735</v>
      </c>
      <c r="C864" s="268">
        <v>850</v>
      </c>
      <c r="D864" s="271">
        <v>0</v>
      </c>
      <c r="E864" s="271">
        <v>0</v>
      </c>
      <c r="F864" s="270" t="str">
        <f t="shared" si="14"/>
        <v>-</v>
      </c>
      <c r="G864" s="13"/>
    </row>
    <row r="865" spans="1:7">
      <c r="A865" s="266" t="s">
        <v>2973</v>
      </c>
      <c r="B865" s="267" t="s">
        <v>2974</v>
      </c>
      <c r="C865" s="268">
        <v>851</v>
      </c>
      <c r="D865" s="271">
        <v>0</v>
      </c>
      <c r="E865" s="271">
        <v>0</v>
      </c>
      <c r="F865" s="270" t="str">
        <f t="shared" si="14"/>
        <v>-</v>
      </c>
      <c r="G865" s="13"/>
    </row>
    <row r="866" spans="1:7">
      <c r="A866" s="266">
        <v>84472</v>
      </c>
      <c r="B866" s="267" t="s">
        <v>3736</v>
      </c>
      <c r="C866" s="268">
        <v>852</v>
      </c>
      <c r="D866" s="271">
        <v>0</v>
      </c>
      <c r="E866" s="271">
        <v>0</v>
      </c>
      <c r="F866" s="270" t="str">
        <f t="shared" si="14"/>
        <v>-</v>
      </c>
      <c r="G866" s="13"/>
    </row>
    <row r="867" spans="1:7">
      <c r="A867" s="266">
        <v>84482</v>
      </c>
      <c r="B867" s="267" t="s">
        <v>3737</v>
      </c>
      <c r="C867" s="268">
        <v>853</v>
      </c>
      <c r="D867" s="271">
        <v>0</v>
      </c>
      <c r="E867" s="271">
        <v>0</v>
      </c>
      <c r="F867" s="270" t="str">
        <f t="shared" si="14"/>
        <v>-</v>
      </c>
      <c r="G867" s="13"/>
    </row>
    <row r="868" spans="1:7">
      <c r="A868" s="266" t="s">
        <v>2975</v>
      </c>
      <c r="B868" s="267" t="s">
        <v>2976</v>
      </c>
      <c r="C868" s="268">
        <v>854</v>
      </c>
      <c r="D868" s="271">
        <v>0</v>
      </c>
      <c r="E868" s="271">
        <v>0</v>
      </c>
      <c r="F868" s="270" t="str">
        <f t="shared" si="14"/>
        <v>-</v>
      </c>
      <c r="G868" s="13"/>
    </row>
    <row r="869" spans="1:7">
      <c r="A869" s="266">
        <v>84532</v>
      </c>
      <c r="B869" s="267" t="s">
        <v>3738</v>
      </c>
      <c r="C869" s="268">
        <v>855</v>
      </c>
      <c r="D869" s="271">
        <v>0</v>
      </c>
      <c r="E869" s="271">
        <v>0</v>
      </c>
      <c r="F869" s="270" t="str">
        <f t="shared" si="14"/>
        <v>-</v>
      </c>
      <c r="G869" s="13"/>
    </row>
    <row r="870" spans="1:7">
      <c r="A870" s="266">
        <v>84542</v>
      </c>
      <c r="B870" s="267" t="s">
        <v>317</v>
      </c>
      <c r="C870" s="268">
        <v>856</v>
      </c>
      <c r="D870" s="271">
        <v>0</v>
      </c>
      <c r="E870" s="271">
        <v>0</v>
      </c>
      <c r="F870" s="270" t="str">
        <f t="shared" si="14"/>
        <v>-</v>
      </c>
      <c r="G870" s="13"/>
    </row>
    <row r="871" spans="1:7">
      <c r="A871" s="266">
        <v>84552</v>
      </c>
      <c r="B871" s="267" t="s">
        <v>3739</v>
      </c>
      <c r="C871" s="268">
        <v>857</v>
      </c>
      <c r="D871" s="271">
        <v>0</v>
      </c>
      <c r="E871" s="271">
        <v>0</v>
      </c>
      <c r="F871" s="270" t="str">
        <f t="shared" si="14"/>
        <v>-</v>
      </c>
      <c r="G871" s="13"/>
    </row>
    <row r="872" spans="1:7">
      <c r="A872" s="266">
        <v>84711</v>
      </c>
      <c r="B872" s="267" t="s">
        <v>3740</v>
      </c>
      <c r="C872" s="268">
        <v>858</v>
      </c>
      <c r="D872" s="271">
        <v>0</v>
      </c>
      <c r="E872" s="271">
        <v>0</v>
      </c>
      <c r="F872" s="270" t="str">
        <f t="shared" si="14"/>
        <v>-</v>
      </c>
      <c r="G872" s="13"/>
    </row>
    <row r="873" spans="1:7">
      <c r="A873" s="266">
        <v>84712</v>
      </c>
      <c r="B873" s="267" t="s">
        <v>3487</v>
      </c>
      <c r="C873" s="268">
        <v>859</v>
      </c>
      <c r="D873" s="271">
        <v>0</v>
      </c>
      <c r="E873" s="271">
        <v>0</v>
      </c>
      <c r="F873" s="270" t="str">
        <f t="shared" si="14"/>
        <v>-</v>
      </c>
      <c r="G873" s="13"/>
    </row>
    <row r="874" spans="1:7">
      <c r="A874" s="266">
        <v>84721</v>
      </c>
      <c r="B874" s="267" t="s">
        <v>3488</v>
      </c>
      <c r="C874" s="268">
        <v>860</v>
      </c>
      <c r="D874" s="271">
        <v>0</v>
      </c>
      <c r="E874" s="271">
        <v>0</v>
      </c>
      <c r="F874" s="270" t="str">
        <f t="shared" si="14"/>
        <v>-</v>
      </c>
      <c r="G874" s="13"/>
    </row>
    <row r="875" spans="1:7">
      <c r="A875" s="266">
        <v>84722</v>
      </c>
      <c r="B875" s="267" t="s">
        <v>3489</v>
      </c>
      <c r="C875" s="268">
        <v>861</v>
      </c>
      <c r="D875" s="271">
        <v>0</v>
      </c>
      <c r="E875" s="271">
        <v>0</v>
      </c>
      <c r="F875" s="270" t="str">
        <f t="shared" si="14"/>
        <v>-</v>
      </c>
      <c r="G875" s="13"/>
    </row>
    <row r="876" spans="1:7">
      <c r="A876" s="266">
        <v>84731</v>
      </c>
      <c r="B876" s="267" t="s">
        <v>3490</v>
      </c>
      <c r="C876" s="268">
        <v>862</v>
      </c>
      <c r="D876" s="271">
        <v>0</v>
      </c>
      <c r="E876" s="271">
        <v>0</v>
      </c>
      <c r="F876" s="270" t="str">
        <f t="shared" si="14"/>
        <v>-</v>
      </c>
      <c r="G876" s="13"/>
    </row>
    <row r="877" spans="1:7">
      <c r="A877" s="266">
        <v>84732</v>
      </c>
      <c r="B877" s="267" t="s">
        <v>3491</v>
      </c>
      <c r="C877" s="268">
        <v>863</v>
      </c>
      <c r="D877" s="271">
        <v>0</v>
      </c>
      <c r="E877" s="271">
        <v>0</v>
      </c>
      <c r="F877" s="270" t="str">
        <f t="shared" si="14"/>
        <v>-</v>
      </c>
      <c r="G877" s="13"/>
    </row>
    <row r="878" spans="1:7">
      <c r="A878" s="266">
        <v>84741</v>
      </c>
      <c r="B878" s="267" t="s">
        <v>3260</v>
      </c>
      <c r="C878" s="268">
        <v>864</v>
      </c>
      <c r="D878" s="271">
        <v>0</v>
      </c>
      <c r="E878" s="271">
        <v>0</v>
      </c>
      <c r="F878" s="270" t="str">
        <f t="shared" si="14"/>
        <v>-</v>
      </c>
      <c r="G878" s="13"/>
    </row>
    <row r="879" spans="1:7">
      <c r="A879" s="266">
        <v>84742</v>
      </c>
      <c r="B879" s="267" t="s">
        <v>3261</v>
      </c>
      <c r="C879" s="268">
        <v>865</v>
      </c>
      <c r="D879" s="271">
        <v>0</v>
      </c>
      <c r="E879" s="271">
        <v>0</v>
      </c>
      <c r="F879" s="270" t="str">
        <f t="shared" si="14"/>
        <v>-</v>
      </c>
      <c r="G879" s="13"/>
    </row>
    <row r="880" spans="1:7">
      <c r="A880" s="266">
        <v>84751</v>
      </c>
      <c r="B880" s="267" t="s">
        <v>28</v>
      </c>
      <c r="C880" s="268">
        <v>866</v>
      </c>
      <c r="D880" s="271">
        <v>0</v>
      </c>
      <c r="E880" s="271">
        <v>0</v>
      </c>
      <c r="F880" s="270" t="str">
        <f t="shared" si="14"/>
        <v>-</v>
      </c>
      <c r="G880" s="13"/>
    </row>
    <row r="881" spans="1:7">
      <c r="A881" s="266">
        <v>84752</v>
      </c>
      <c r="B881" s="267" t="s">
        <v>2105</v>
      </c>
      <c r="C881" s="268">
        <v>867</v>
      </c>
      <c r="D881" s="271">
        <v>0</v>
      </c>
      <c r="E881" s="271">
        <v>0</v>
      </c>
      <c r="F881" s="270" t="str">
        <f t="shared" si="14"/>
        <v>-</v>
      </c>
      <c r="G881" s="13"/>
    </row>
    <row r="882" spans="1:7">
      <c r="A882" s="266">
        <v>84761</v>
      </c>
      <c r="B882" s="272" t="s">
        <v>2977</v>
      </c>
      <c r="C882" s="268">
        <v>868</v>
      </c>
      <c r="D882" s="271">
        <v>0</v>
      </c>
      <c r="E882" s="271">
        <v>0</v>
      </c>
      <c r="F882" s="270" t="str">
        <f t="shared" si="14"/>
        <v>-</v>
      </c>
      <c r="G882" s="13"/>
    </row>
    <row r="883" spans="1:7">
      <c r="A883" s="266">
        <v>84762</v>
      </c>
      <c r="B883" s="272" t="s">
        <v>2978</v>
      </c>
      <c r="C883" s="268">
        <v>869</v>
      </c>
      <c r="D883" s="271">
        <v>0</v>
      </c>
      <c r="E883" s="271">
        <v>0</v>
      </c>
      <c r="F883" s="270" t="str">
        <f t="shared" si="14"/>
        <v>-</v>
      </c>
      <c r="G883" s="13"/>
    </row>
    <row r="884" spans="1:7" ht="24">
      <c r="A884" s="266" t="s">
        <v>2979</v>
      </c>
      <c r="B884" s="267" t="s">
        <v>2517</v>
      </c>
      <c r="C884" s="268">
        <v>870</v>
      </c>
      <c r="D884" s="271">
        <v>0</v>
      </c>
      <c r="E884" s="271">
        <v>0</v>
      </c>
      <c r="F884" s="270" t="str">
        <f t="shared" si="14"/>
        <v>-</v>
      </c>
      <c r="G884" s="13"/>
    </row>
    <row r="885" spans="1:7" ht="24">
      <c r="A885" s="266" t="s">
        <v>2518</v>
      </c>
      <c r="B885" s="267" t="s">
        <v>2519</v>
      </c>
      <c r="C885" s="268">
        <v>871</v>
      </c>
      <c r="D885" s="271">
        <v>0</v>
      </c>
      <c r="E885" s="271">
        <v>0</v>
      </c>
      <c r="F885" s="270" t="str">
        <f t="shared" si="14"/>
        <v>-</v>
      </c>
      <c r="G885" s="13"/>
    </row>
    <row r="886" spans="1:7">
      <c r="A886" s="266">
        <v>85412</v>
      </c>
      <c r="B886" s="267" t="s">
        <v>2106</v>
      </c>
      <c r="C886" s="268">
        <v>872</v>
      </c>
      <c r="D886" s="271">
        <v>0</v>
      </c>
      <c r="E886" s="271">
        <v>0</v>
      </c>
      <c r="F886" s="270" t="str">
        <f t="shared" si="14"/>
        <v>-</v>
      </c>
      <c r="G886" s="13"/>
    </row>
    <row r="887" spans="1:7">
      <c r="A887" s="266"/>
      <c r="B887" s="282" t="s">
        <v>2520</v>
      </c>
      <c r="C887" s="268">
        <v>873</v>
      </c>
      <c r="D887" s="269">
        <f>SUM(D802:D886)</f>
        <v>0</v>
      </c>
      <c r="E887" s="269">
        <f>SUM(E802:E886)</f>
        <v>0</v>
      </c>
      <c r="F887" s="270" t="str">
        <f t="shared" si="14"/>
        <v>-</v>
      </c>
      <c r="G887" s="13"/>
    </row>
    <row r="888" spans="1:7" ht="24">
      <c r="A888" s="266">
        <v>51212</v>
      </c>
      <c r="B888" s="273" t="s">
        <v>2107</v>
      </c>
      <c r="C888" s="268">
        <v>874</v>
      </c>
      <c r="D888" s="271">
        <v>0</v>
      </c>
      <c r="E888" s="271">
        <v>0</v>
      </c>
      <c r="F888" s="270" t="str">
        <f t="shared" si="14"/>
        <v>-</v>
      </c>
      <c r="G888" s="13"/>
    </row>
    <row r="889" spans="1:7" ht="24">
      <c r="A889" s="266" t="s">
        <v>2521</v>
      </c>
      <c r="B889" s="273" t="s">
        <v>2522</v>
      </c>
      <c r="C889" s="268">
        <v>875</v>
      </c>
      <c r="D889" s="271">
        <v>0</v>
      </c>
      <c r="E889" s="271">
        <v>0</v>
      </c>
      <c r="F889" s="270" t="str">
        <f t="shared" si="14"/>
        <v>-</v>
      </c>
      <c r="G889" s="13"/>
    </row>
    <row r="890" spans="1:7">
      <c r="A890" s="266">
        <v>51322</v>
      </c>
      <c r="B890" s="267" t="s">
        <v>2108</v>
      </c>
      <c r="C890" s="268">
        <v>876</v>
      </c>
      <c r="D890" s="271">
        <v>0</v>
      </c>
      <c r="E890" s="271">
        <v>0</v>
      </c>
      <c r="F890" s="270" t="str">
        <f t="shared" si="14"/>
        <v>-</v>
      </c>
      <c r="G890" s="13"/>
    </row>
    <row r="891" spans="1:7">
      <c r="A891" s="266" t="s">
        <v>2523</v>
      </c>
      <c r="B891" s="267" t="s">
        <v>2524</v>
      </c>
      <c r="C891" s="268">
        <v>877</v>
      </c>
      <c r="D891" s="271">
        <v>0</v>
      </c>
      <c r="E891" s="271">
        <v>0</v>
      </c>
      <c r="F891" s="270" t="str">
        <f t="shared" si="14"/>
        <v>-</v>
      </c>
      <c r="G891" s="13"/>
    </row>
    <row r="892" spans="1:7">
      <c r="A892" s="266">
        <v>51332</v>
      </c>
      <c r="B892" s="267" t="s">
        <v>2109</v>
      </c>
      <c r="C892" s="268">
        <v>878</v>
      </c>
      <c r="D892" s="271">
        <v>0</v>
      </c>
      <c r="E892" s="271">
        <v>0</v>
      </c>
      <c r="F892" s="270" t="str">
        <f t="shared" si="14"/>
        <v>-</v>
      </c>
      <c r="G892" s="13"/>
    </row>
    <row r="893" spans="1:7">
      <c r="A893" s="266" t="s">
        <v>2525</v>
      </c>
      <c r="B893" s="267" t="s">
        <v>2526</v>
      </c>
      <c r="C893" s="268">
        <v>879</v>
      </c>
      <c r="D893" s="271">
        <v>0</v>
      </c>
      <c r="E893" s="271">
        <v>0</v>
      </c>
      <c r="F893" s="270" t="str">
        <f t="shared" si="14"/>
        <v>-</v>
      </c>
      <c r="G893" s="13"/>
    </row>
    <row r="894" spans="1:7">
      <c r="A894" s="266">
        <v>51342</v>
      </c>
      <c r="B894" s="267" t="s">
        <v>2110</v>
      </c>
      <c r="C894" s="268">
        <v>880</v>
      </c>
      <c r="D894" s="271">
        <v>0</v>
      </c>
      <c r="E894" s="271">
        <v>0</v>
      </c>
      <c r="F894" s="270" t="str">
        <f t="shared" si="14"/>
        <v>-</v>
      </c>
      <c r="G894" s="13"/>
    </row>
    <row r="895" spans="1:7" ht="24">
      <c r="A895" s="266" t="s">
        <v>2527</v>
      </c>
      <c r="B895" s="267" t="s">
        <v>2528</v>
      </c>
      <c r="C895" s="268">
        <v>881</v>
      </c>
      <c r="D895" s="271">
        <v>0</v>
      </c>
      <c r="E895" s="271">
        <v>0</v>
      </c>
      <c r="F895" s="270" t="str">
        <f t="shared" si="14"/>
        <v>-</v>
      </c>
      <c r="G895" s="13"/>
    </row>
    <row r="896" spans="1:7">
      <c r="A896" s="266">
        <v>51411</v>
      </c>
      <c r="B896" s="267" t="s">
        <v>2111</v>
      </c>
      <c r="C896" s="268">
        <v>882</v>
      </c>
      <c r="D896" s="271">
        <v>0</v>
      </c>
      <c r="E896" s="271">
        <v>0</v>
      </c>
      <c r="F896" s="270" t="str">
        <f t="shared" si="14"/>
        <v>-</v>
      </c>
      <c r="G896" s="13"/>
    </row>
    <row r="897" spans="1:7">
      <c r="A897" s="266">
        <v>51412</v>
      </c>
      <c r="B897" s="267" t="s">
        <v>2112</v>
      </c>
      <c r="C897" s="268">
        <v>883</v>
      </c>
      <c r="D897" s="271">
        <v>0</v>
      </c>
      <c r="E897" s="271">
        <v>0</v>
      </c>
      <c r="F897" s="270" t="str">
        <f t="shared" si="14"/>
        <v>-</v>
      </c>
      <c r="G897" s="13"/>
    </row>
    <row r="898" spans="1:7">
      <c r="A898" s="266" t="s">
        <v>2529</v>
      </c>
      <c r="B898" s="267" t="s">
        <v>2530</v>
      </c>
      <c r="C898" s="268">
        <v>884</v>
      </c>
      <c r="D898" s="271">
        <v>0</v>
      </c>
      <c r="E898" s="271">
        <v>0</v>
      </c>
      <c r="F898" s="270" t="str">
        <f t="shared" si="14"/>
        <v>-</v>
      </c>
      <c r="G898" s="13"/>
    </row>
    <row r="899" spans="1:7">
      <c r="A899" s="266">
        <v>51532</v>
      </c>
      <c r="B899" s="267" t="s">
        <v>2113</v>
      </c>
      <c r="C899" s="268">
        <v>885</v>
      </c>
      <c r="D899" s="271">
        <v>0</v>
      </c>
      <c r="E899" s="271">
        <v>0</v>
      </c>
      <c r="F899" s="270" t="str">
        <f t="shared" si="14"/>
        <v>-</v>
      </c>
      <c r="G899" s="13"/>
    </row>
    <row r="900" spans="1:7" ht="24">
      <c r="A900" s="266" t="s">
        <v>2531</v>
      </c>
      <c r="B900" s="267" t="s">
        <v>2532</v>
      </c>
      <c r="C900" s="268">
        <v>886</v>
      </c>
      <c r="D900" s="271">
        <v>0</v>
      </c>
      <c r="E900" s="271">
        <v>0</v>
      </c>
      <c r="F900" s="270" t="str">
        <f t="shared" si="14"/>
        <v>-</v>
      </c>
      <c r="G900" s="13"/>
    </row>
    <row r="901" spans="1:7">
      <c r="A901" s="266">
        <v>51542</v>
      </c>
      <c r="B901" s="267" t="s">
        <v>2114</v>
      </c>
      <c r="C901" s="268">
        <v>887</v>
      </c>
      <c r="D901" s="271">
        <v>0</v>
      </c>
      <c r="E901" s="271">
        <v>0</v>
      </c>
      <c r="F901" s="270" t="str">
        <f t="shared" si="14"/>
        <v>-</v>
      </c>
      <c r="G901" s="13"/>
    </row>
    <row r="902" spans="1:7" ht="24">
      <c r="A902" s="266" t="s">
        <v>2533</v>
      </c>
      <c r="B902" s="267" t="s">
        <v>2534</v>
      </c>
      <c r="C902" s="268">
        <v>888</v>
      </c>
      <c r="D902" s="271">
        <v>0</v>
      </c>
      <c r="E902" s="271">
        <v>0</v>
      </c>
      <c r="F902" s="270" t="str">
        <f t="shared" si="14"/>
        <v>-</v>
      </c>
      <c r="G902" s="13"/>
    </row>
    <row r="903" spans="1:7" ht="24">
      <c r="A903" s="266">
        <v>51552</v>
      </c>
      <c r="B903" s="273" t="s">
        <v>942</v>
      </c>
      <c r="C903" s="268">
        <v>889</v>
      </c>
      <c r="D903" s="271">
        <v>0</v>
      </c>
      <c r="E903" s="271">
        <v>0</v>
      </c>
      <c r="F903" s="270" t="str">
        <f t="shared" si="14"/>
        <v>-</v>
      </c>
      <c r="G903" s="13"/>
    </row>
    <row r="904" spans="1:7" ht="24">
      <c r="A904" s="266" t="s">
        <v>2535</v>
      </c>
      <c r="B904" s="273" t="s">
        <v>2536</v>
      </c>
      <c r="C904" s="268">
        <v>890</v>
      </c>
      <c r="D904" s="271">
        <v>0</v>
      </c>
      <c r="E904" s="271">
        <v>0</v>
      </c>
      <c r="F904" s="270" t="str">
        <f t="shared" si="14"/>
        <v>-</v>
      </c>
      <c r="G904" s="13"/>
    </row>
    <row r="905" spans="1:7">
      <c r="A905" s="266">
        <v>51631</v>
      </c>
      <c r="B905" s="267" t="s">
        <v>943</v>
      </c>
      <c r="C905" s="268">
        <v>891</v>
      </c>
      <c r="D905" s="271">
        <v>0</v>
      </c>
      <c r="E905" s="271">
        <v>0</v>
      </c>
      <c r="F905" s="270" t="str">
        <f t="shared" si="14"/>
        <v>-</v>
      </c>
      <c r="G905" s="13"/>
    </row>
    <row r="906" spans="1:7">
      <c r="A906" s="266">
        <v>51632</v>
      </c>
      <c r="B906" s="267" t="s">
        <v>944</v>
      </c>
      <c r="C906" s="268">
        <v>892</v>
      </c>
      <c r="D906" s="271">
        <v>0</v>
      </c>
      <c r="E906" s="271">
        <v>0</v>
      </c>
      <c r="F906" s="270" t="str">
        <f t="shared" si="14"/>
        <v>-</v>
      </c>
      <c r="G906" s="13"/>
    </row>
    <row r="907" spans="1:7" ht="24">
      <c r="A907" s="266" t="s">
        <v>2537</v>
      </c>
      <c r="B907" s="267" t="s">
        <v>2538</v>
      </c>
      <c r="C907" s="268">
        <v>893</v>
      </c>
      <c r="D907" s="271">
        <v>0</v>
      </c>
      <c r="E907" s="271">
        <v>0</v>
      </c>
      <c r="F907" s="270" t="str">
        <f t="shared" si="14"/>
        <v>-</v>
      </c>
      <c r="G907" s="13"/>
    </row>
    <row r="908" spans="1:7">
      <c r="A908" s="266">
        <v>51641</v>
      </c>
      <c r="B908" s="267" t="s">
        <v>945</v>
      </c>
      <c r="C908" s="268">
        <v>894</v>
      </c>
      <c r="D908" s="271">
        <v>0</v>
      </c>
      <c r="E908" s="271">
        <v>0</v>
      </c>
      <c r="F908" s="270" t="str">
        <f t="shared" si="14"/>
        <v>-</v>
      </c>
      <c r="G908" s="13"/>
    </row>
    <row r="909" spans="1:7">
      <c r="A909" s="266">
        <v>51642</v>
      </c>
      <c r="B909" s="267" t="s">
        <v>946</v>
      </c>
      <c r="C909" s="268">
        <v>895</v>
      </c>
      <c r="D909" s="271">
        <v>0</v>
      </c>
      <c r="E909" s="271">
        <v>0</v>
      </c>
      <c r="F909" s="270" t="str">
        <f t="shared" si="14"/>
        <v>-</v>
      </c>
      <c r="G909" s="13"/>
    </row>
    <row r="910" spans="1:7">
      <c r="A910" s="266" t="s">
        <v>2539</v>
      </c>
      <c r="B910" s="267" t="s">
        <v>2540</v>
      </c>
      <c r="C910" s="268">
        <v>896</v>
      </c>
      <c r="D910" s="271">
        <v>0</v>
      </c>
      <c r="E910" s="271">
        <v>0</v>
      </c>
      <c r="F910" s="270" t="str">
        <f t="shared" ref="F910:F972" si="15">IF(D910&lt;&gt;0,IF(E910/D910&gt;=100,"&gt;&gt;100",E910/D910*100),"-")</f>
        <v>-</v>
      </c>
      <c r="G910" s="13"/>
    </row>
    <row r="911" spans="1:7">
      <c r="A911" s="266">
        <v>51711</v>
      </c>
      <c r="B911" s="267" t="s">
        <v>947</v>
      </c>
      <c r="C911" s="268">
        <v>897</v>
      </c>
      <c r="D911" s="271">
        <v>0</v>
      </c>
      <c r="E911" s="271">
        <v>0</v>
      </c>
      <c r="F911" s="270" t="str">
        <f t="shared" si="15"/>
        <v>-</v>
      </c>
      <c r="G911" s="13"/>
    </row>
    <row r="912" spans="1:7">
      <c r="A912" s="266">
        <v>51712</v>
      </c>
      <c r="B912" s="267" t="s">
        <v>948</v>
      </c>
      <c r="C912" s="268">
        <v>898</v>
      </c>
      <c r="D912" s="271">
        <v>0</v>
      </c>
      <c r="E912" s="271">
        <v>0</v>
      </c>
      <c r="F912" s="270" t="str">
        <f t="shared" si="15"/>
        <v>-</v>
      </c>
      <c r="G912" s="13"/>
    </row>
    <row r="913" spans="1:7">
      <c r="A913" s="266">
        <v>51721</v>
      </c>
      <c r="B913" s="267" t="s">
        <v>949</v>
      </c>
      <c r="C913" s="268">
        <v>899</v>
      </c>
      <c r="D913" s="271">
        <v>0</v>
      </c>
      <c r="E913" s="271">
        <v>0</v>
      </c>
      <c r="F913" s="270" t="str">
        <f t="shared" si="15"/>
        <v>-</v>
      </c>
      <c r="G913" s="13"/>
    </row>
    <row r="914" spans="1:7">
      <c r="A914" s="266">
        <v>51722</v>
      </c>
      <c r="B914" s="267" t="s">
        <v>950</v>
      </c>
      <c r="C914" s="268">
        <v>900</v>
      </c>
      <c r="D914" s="271">
        <v>0</v>
      </c>
      <c r="E914" s="271">
        <v>0</v>
      </c>
      <c r="F914" s="270" t="str">
        <f t="shared" si="15"/>
        <v>-</v>
      </c>
      <c r="G914" s="13"/>
    </row>
    <row r="915" spans="1:7">
      <c r="A915" s="266" t="s">
        <v>2541</v>
      </c>
      <c r="B915" s="267" t="s">
        <v>2542</v>
      </c>
      <c r="C915" s="268">
        <v>901</v>
      </c>
      <c r="D915" s="271">
        <v>0</v>
      </c>
      <c r="E915" s="271">
        <v>0</v>
      </c>
      <c r="F915" s="270" t="str">
        <f t="shared" si="15"/>
        <v>-</v>
      </c>
      <c r="G915" s="13"/>
    </row>
    <row r="916" spans="1:7">
      <c r="A916" s="266">
        <v>51731</v>
      </c>
      <c r="B916" s="267" t="s">
        <v>951</v>
      </c>
      <c r="C916" s="268">
        <v>902</v>
      </c>
      <c r="D916" s="271">
        <v>0</v>
      </c>
      <c r="E916" s="271">
        <v>0</v>
      </c>
      <c r="F916" s="270" t="str">
        <f t="shared" si="15"/>
        <v>-</v>
      </c>
      <c r="G916" s="13"/>
    </row>
    <row r="917" spans="1:7">
      <c r="A917" s="266">
        <v>51732</v>
      </c>
      <c r="B917" s="267" t="s">
        <v>952</v>
      </c>
      <c r="C917" s="268">
        <v>903</v>
      </c>
      <c r="D917" s="271">
        <v>0</v>
      </c>
      <c r="E917" s="271">
        <v>0</v>
      </c>
      <c r="F917" s="270" t="str">
        <f t="shared" si="15"/>
        <v>-</v>
      </c>
      <c r="G917" s="13"/>
    </row>
    <row r="918" spans="1:7">
      <c r="A918" s="266" t="s">
        <v>2543</v>
      </c>
      <c r="B918" s="267" t="s">
        <v>2544</v>
      </c>
      <c r="C918" s="268">
        <v>904</v>
      </c>
      <c r="D918" s="271">
        <v>0</v>
      </c>
      <c r="E918" s="271">
        <v>0</v>
      </c>
      <c r="F918" s="270" t="str">
        <f t="shared" si="15"/>
        <v>-</v>
      </c>
      <c r="G918" s="13"/>
    </row>
    <row r="919" spans="1:7">
      <c r="A919" s="266">
        <v>51741</v>
      </c>
      <c r="B919" s="267" t="s">
        <v>953</v>
      </c>
      <c r="C919" s="268">
        <v>905</v>
      </c>
      <c r="D919" s="271">
        <v>0</v>
      </c>
      <c r="E919" s="271">
        <v>0</v>
      </c>
      <c r="F919" s="270" t="str">
        <f t="shared" si="15"/>
        <v>-</v>
      </c>
      <c r="G919" s="13"/>
    </row>
    <row r="920" spans="1:7">
      <c r="A920" s="266">
        <v>51742</v>
      </c>
      <c r="B920" s="267" t="s">
        <v>954</v>
      </c>
      <c r="C920" s="268">
        <v>906</v>
      </c>
      <c r="D920" s="271">
        <v>0</v>
      </c>
      <c r="E920" s="271">
        <v>0</v>
      </c>
      <c r="F920" s="270" t="str">
        <f t="shared" si="15"/>
        <v>-</v>
      </c>
      <c r="G920" s="13"/>
    </row>
    <row r="921" spans="1:7">
      <c r="A921" s="266" t="s">
        <v>2545</v>
      </c>
      <c r="B921" s="267" t="s">
        <v>2546</v>
      </c>
      <c r="C921" s="268">
        <v>907</v>
      </c>
      <c r="D921" s="271">
        <v>0</v>
      </c>
      <c r="E921" s="271">
        <v>0</v>
      </c>
      <c r="F921" s="270" t="str">
        <f t="shared" si="15"/>
        <v>-</v>
      </c>
      <c r="G921" s="13"/>
    </row>
    <row r="922" spans="1:7">
      <c r="A922" s="266">
        <v>51751</v>
      </c>
      <c r="B922" s="267" t="s">
        <v>955</v>
      </c>
      <c r="C922" s="268">
        <v>908</v>
      </c>
      <c r="D922" s="271">
        <v>0</v>
      </c>
      <c r="E922" s="271">
        <v>0</v>
      </c>
      <c r="F922" s="270" t="str">
        <f t="shared" si="15"/>
        <v>-</v>
      </c>
      <c r="G922" s="13"/>
    </row>
    <row r="923" spans="1:7">
      <c r="A923" s="266">
        <v>51752</v>
      </c>
      <c r="B923" s="267" t="s">
        <v>956</v>
      </c>
      <c r="C923" s="268">
        <v>909</v>
      </c>
      <c r="D923" s="271">
        <v>0</v>
      </c>
      <c r="E923" s="271">
        <v>0</v>
      </c>
      <c r="F923" s="270" t="str">
        <f t="shared" si="15"/>
        <v>-</v>
      </c>
      <c r="G923" s="13"/>
    </row>
    <row r="924" spans="1:7">
      <c r="A924" s="266" t="s">
        <v>2547</v>
      </c>
      <c r="B924" s="267" t="s">
        <v>2548</v>
      </c>
      <c r="C924" s="268">
        <v>910</v>
      </c>
      <c r="D924" s="271">
        <v>0</v>
      </c>
      <c r="E924" s="271">
        <v>0</v>
      </c>
      <c r="F924" s="270" t="str">
        <f t="shared" si="15"/>
        <v>-</v>
      </c>
      <c r="G924" s="13"/>
    </row>
    <row r="925" spans="1:7">
      <c r="A925" s="266">
        <v>51761</v>
      </c>
      <c r="B925" s="267" t="s">
        <v>957</v>
      </c>
      <c r="C925" s="268">
        <v>911</v>
      </c>
      <c r="D925" s="271">
        <v>0</v>
      </c>
      <c r="E925" s="271">
        <v>0</v>
      </c>
      <c r="F925" s="270" t="str">
        <f t="shared" si="15"/>
        <v>-</v>
      </c>
      <c r="G925" s="13"/>
    </row>
    <row r="926" spans="1:7">
      <c r="A926" s="266">
        <v>51762</v>
      </c>
      <c r="B926" s="267" t="s">
        <v>958</v>
      </c>
      <c r="C926" s="268">
        <v>912</v>
      </c>
      <c r="D926" s="271">
        <v>0</v>
      </c>
      <c r="E926" s="271">
        <v>0</v>
      </c>
      <c r="F926" s="270" t="str">
        <f t="shared" si="15"/>
        <v>-</v>
      </c>
      <c r="G926" s="13"/>
    </row>
    <row r="927" spans="1:7" ht="24">
      <c r="A927" s="266" t="s">
        <v>2549</v>
      </c>
      <c r="B927" s="267" t="s">
        <v>2550</v>
      </c>
      <c r="C927" s="268">
        <v>913</v>
      </c>
      <c r="D927" s="271">
        <v>0</v>
      </c>
      <c r="E927" s="271">
        <v>0</v>
      </c>
      <c r="F927" s="270" t="str">
        <f t="shared" si="15"/>
        <v>-</v>
      </c>
      <c r="G927" s="13"/>
    </row>
    <row r="928" spans="1:7" ht="24">
      <c r="A928" s="266">
        <v>51771</v>
      </c>
      <c r="B928" s="267" t="s">
        <v>2774</v>
      </c>
      <c r="C928" s="268">
        <v>914</v>
      </c>
      <c r="D928" s="271">
        <v>0</v>
      </c>
      <c r="E928" s="271">
        <v>0</v>
      </c>
      <c r="F928" s="270" t="str">
        <f t="shared" si="15"/>
        <v>-</v>
      </c>
      <c r="G928" s="13"/>
    </row>
    <row r="929" spans="1:7" ht="24">
      <c r="A929" s="266">
        <v>51772</v>
      </c>
      <c r="B929" s="267" t="s">
        <v>2775</v>
      </c>
      <c r="C929" s="268">
        <v>915</v>
      </c>
      <c r="D929" s="271">
        <v>0</v>
      </c>
      <c r="E929" s="271">
        <v>0</v>
      </c>
      <c r="F929" s="270" t="str">
        <f t="shared" si="15"/>
        <v>-</v>
      </c>
      <c r="G929" s="13"/>
    </row>
    <row r="930" spans="1:7" ht="24">
      <c r="A930" s="266" t="s">
        <v>2551</v>
      </c>
      <c r="B930" s="267" t="s">
        <v>1322</v>
      </c>
      <c r="C930" s="268">
        <v>916</v>
      </c>
      <c r="D930" s="271">
        <v>0</v>
      </c>
      <c r="E930" s="271">
        <v>0</v>
      </c>
      <c r="F930" s="270" t="str">
        <f t="shared" si="15"/>
        <v>-</v>
      </c>
      <c r="G930" s="13"/>
    </row>
    <row r="931" spans="1:7">
      <c r="A931" s="266">
        <v>54132</v>
      </c>
      <c r="B931" s="267" t="s">
        <v>2776</v>
      </c>
      <c r="C931" s="268">
        <v>917</v>
      </c>
      <c r="D931" s="271">
        <v>0</v>
      </c>
      <c r="E931" s="271">
        <v>0</v>
      </c>
      <c r="F931" s="270" t="str">
        <f t="shared" si="15"/>
        <v>-</v>
      </c>
      <c r="G931" s="13"/>
    </row>
    <row r="932" spans="1:7">
      <c r="A932" s="266">
        <v>54142</v>
      </c>
      <c r="B932" s="267" t="s">
        <v>2777</v>
      </c>
      <c r="C932" s="268">
        <v>918</v>
      </c>
      <c r="D932" s="271">
        <v>0</v>
      </c>
      <c r="E932" s="271">
        <v>0</v>
      </c>
      <c r="F932" s="270" t="str">
        <f t="shared" si="15"/>
        <v>-</v>
      </c>
      <c r="G932" s="13"/>
    </row>
    <row r="933" spans="1:7">
      <c r="A933" s="266">
        <v>54152</v>
      </c>
      <c r="B933" s="267" t="s">
        <v>1522</v>
      </c>
      <c r="C933" s="268">
        <v>919</v>
      </c>
      <c r="D933" s="271">
        <v>0</v>
      </c>
      <c r="E933" s="271">
        <v>0</v>
      </c>
      <c r="F933" s="270" t="str">
        <f t="shared" si="15"/>
        <v>-</v>
      </c>
      <c r="G933" s="13"/>
    </row>
    <row r="934" spans="1:7">
      <c r="A934" s="266">
        <v>54162</v>
      </c>
      <c r="B934" s="267" t="s">
        <v>3674</v>
      </c>
      <c r="C934" s="268">
        <v>920</v>
      </c>
      <c r="D934" s="271">
        <v>0</v>
      </c>
      <c r="E934" s="271">
        <v>0</v>
      </c>
      <c r="F934" s="270" t="str">
        <f t="shared" si="15"/>
        <v>-</v>
      </c>
      <c r="G934" s="13"/>
    </row>
    <row r="935" spans="1:7">
      <c r="A935" s="266">
        <v>54221</v>
      </c>
      <c r="B935" s="272" t="s">
        <v>3675</v>
      </c>
      <c r="C935" s="268">
        <v>921</v>
      </c>
      <c r="D935" s="271">
        <v>76588</v>
      </c>
      <c r="E935" s="271">
        <v>80418</v>
      </c>
      <c r="F935" s="270">
        <f t="shared" si="15"/>
        <v>105.00078341254505</v>
      </c>
      <c r="G935" s="13"/>
    </row>
    <row r="936" spans="1:7">
      <c r="A936" s="266">
        <v>54222</v>
      </c>
      <c r="B936" s="272" t="s">
        <v>3676</v>
      </c>
      <c r="C936" s="268">
        <v>922</v>
      </c>
      <c r="D936" s="271">
        <v>0</v>
      </c>
      <c r="E936" s="271">
        <v>0</v>
      </c>
      <c r="F936" s="270" t="str">
        <f t="shared" si="15"/>
        <v>-</v>
      </c>
      <c r="G936" s="13"/>
    </row>
    <row r="937" spans="1:7">
      <c r="A937" s="266" t="s">
        <v>1323</v>
      </c>
      <c r="B937" s="267" t="s">
        <v>1324</v>
      </c>
      <c r="C937" s="268">
        <v>923</v>
      </c>
      <c r="D937" s="271">
        <v>0</v>
      </c>
      <c r="E937" s="271">
        <v>0</v>
      </c>
      <c r="F937" s="270" t="str">
        <f t="shared" si="15"/>
        <v>-</v>
      </c>
      <c r="G937" s="13"/>
    </row>
    <row r="938" spans="1:7" ht="24">
      <c r="A938" s="266">
        <v>54232</v>
      </c>
      <c r="B938" s="273" t="s">
        <v>3690</v>
      </c>
      <c r="C938" s="268">
        <v>924</v>
      </c>
      <c r="D938" s="271">
        <v>0</v>
      </c>
      <c r="E938" s="271">
        <v>0</v>
      </c>
      <c r="F938" s="270" t="str">
        <f t="shared" si="15"/>
        <v>-</v>
      </c>
      <c r="G938" s="13"/>
    </row>
    <row r="939" spans="1:7" ht="24">
      <c r="A939" s="266">
        <v>54242</v>
      </c>
      <c r="B939" s="267" t="s">
        <v>3691</v>
      </c>
      <c r="C939" s="268">
        <v>925</v>
      </c>
      <c r="D939" s="271">
        <v>0</v>
      </c>
      <c r="E939" s="271">
        <v>0</v>
      </c>
      <c r="F939" s="270" t="str">
        <f t="shared" si="15"/>
        <v>-</v>
      </c>
      <c r="G939" s="13"/>
    </row>
    <row r="940" spans="1:7" ht="24">
      <c r="A940" s="266" t="s">
        <v>1325</v>
      </c>
      <c r="B940" s="267" t="s">
        <v>1326</v>
      </c>
      <c r="C940" s="268">
        <v>926</v>
      </c>
      <c r="D940" s="271">
        <v>0</v>
      </c>
      <c r="E940" s="271">
        <v>0</v>
      </c>
      <c r="F940" s="270" t="str">
        <f t="shared" si="15"/>
        <v>-</v>
      </c>
      <c r="G940" s="13"/>
    </row>
    <row r="941" spans="1:7">
      <c r="A941" s="266">
        <v>54312</v>
      </c>
      <c r="B941" s="272" t="s">
        <v>3692</v>
      </c>
      <c r="C941" s="268">
        <v>927</v>
      </c>
      <c r="D941" s="271">
        <v>0</v>
      </c>
      <c r="E941" s="271">
        <v>0</v>
      </c>
      <c r="F941" s="270" t="str">
        <f t="shared" si="15"/>
        <v>-</v>
      </c>
      <c r="G941" s="13"/>
    </row>
    <row r="942" spans="1:7" ht="24">
      <c r="A942" s="266">
        <v>54431</v>
      </c>
      <c r="B942" s="267" t="s">
        <v>3437</v>
      </c>
      <c r="C942" s="268">
        <v>928</v>
      </c>
      <c r="D942" s="271">
        <v>0</v>
      </c>
      <c r="E942" s="271">
        <v>0</v>
      </c>
      <c r="F942" s="270" t="str">
        <f t="shared" si="15"/>
        <v>-</v>
      </c>
      <c r="G942" s="13"/>
    </row>
    <row r="943" spans="1:7" ht="24">
      <c r="A943" s="266">
        <v>54432</v>
      </c>
      <c r="B943" s="267" t="s">
        <v>3438</v>
      </c>
      <c r="C943" s="268">
        <v>929</v>
      </c>
      <c r="D943" s="271">
        <v>0</v>
      </c>
      <c r="E943" s="271">
        <v>0</v>
      </c>
      <c r="F943" s="270" t="str">
        <f t="shared" si="15"/>
        <v>-</v>
      </c>
      <c r="G943" s="13"/>
    </row>
    <row r="944" spans="1:7" ht="24">
      <c r="A944" s="266" t="s">
        <v>1327</v>
      </c>
      <c r="B944" s="267" t="s">
        <v>1328</v>
      </c>
      <c r="C944" s="268">
        <v>930</v>
      </c>
      <c r="D944" s="271">
        <v>0</v>
      </c>
      <c r="E944" s="271">
        <v>0</v>
      </c>
      <c r="F944" s="270" t="str">
        <f t="shared" si="15"/>
        <v>-</v>
      </c>
      <c r="G944" s="13"/>
    </row>
    <row r="945" spans="1:7" ht="24">
      <c r="A945" s="266">
        <v>54442</v>
      </c>
      <c r="B945" s="267" t="s">
        <v>3439</v>
      </c>
      <c r="C945" s="268">
        <v>931</v>
      </c>
      <c r="D945" s="271">
        <v>0</v>
      </c>
      <c r="E945" s="271">
        <v>0</v>
      </c>
      <c r="F945" s="270" t="str">
        <f t="shared" si="15"/>
        <v>-</v>
      </c>
      <c r="G945" s="13"/>
    </row>
    <row r="946" spans="1:7" ht="24">
      <c r="A946" s="266">
        <v>54452</v>
      </c>
      <c r="B946" s="267" t="s">
        <v>1597</v>
      </c>
      <c r="C946" s="268">
        <v>932</v>
      </c>
      <c r="D946" s="271">
        <v>0</v>
      </c>
      <c r="E946" s="271">
        <v>0</v>
      </c>
      <c r="F946" s="270" t="str">
        <f t="shared" si="15"/>
        <v>-</v>
      </c>
      <c r="G946" s="13"/>
    </row>
    <row r="947" spans="1:7" ht="24">
      <c r="A947" s="266" t="s">
        <v>1329</v>
      </c>
      <c r="B947" s="267" t="s">
        <v>1330</v>
      </c>
      <c r="C947" s="268">
        <v>933</v>
      </c>
      <c r="D947" s="271">
        <v>0</v>
      </c>
      <c r="E947" s="271">
        <v>0</v>
      </c>
      <c r="F947" s="270" t="str">
        <f t="shared" si="15"/>
        <v>-</v>
      </c>
      <c r="G947" s="13"/>
    </row>
    <row r="948" spans="1:7">
      <c r="A948" s="266">
        <v>54461</v>
      </c>
      <c r="B948" s="267" t="s">
        <v>1598</v>
      </c>
      <c r="C948" s="268">
        <v>934</v>
      </c>
      <c r="D948" s="271">
        <v>0</v>
      </c>
      <c r="E948" s="271">
        <v>0</v>
      </c>
      <c r="F948" s="270" t="str">
        <f t="shared" si="15"/>
        <v>-</v>
      </c>
      <c r="G948" s="13"/>
    </row>
    <row r="949" spans="1:7">
      <c r="A949" s="266">
        <v>54462</v>
      </c>
      <c r="B949" s="267" t="s">
        <v>1599</v>
      </c>
      <c r="C949" s="268">
        <v>935</v>
      </c>
      <c r="D949" s="271">
        <v>0</v>
      </c>
      <c r="E949" s="271">
        <v>0</v>
      </c>
      <c r="F949" s="270" t="str">
        <f t="shared" si="15"/>
        <v>-</v>
      </c>
      <c r="G949" s="13"/>
    </row>
    <row r="950" spans="1:7">
      <c r="A950" s="266" t="s">
        <v>1331</v>
      </c>
      <c r="B950" s="267" t="s">
        <v>1332</v>
      </c>
      <c r="C950" s="268">
        <v>936</v>
      </c>
      <c r="D950" s="271">
        <v>0</v>
      </c>
      <c r="E950" s="271">
        <v>0</v>
      </c>
      <c r="F950" s="270" t="str">
        <f t="shared" si="15"/>
        <v>-</v>
      </c>
      <c r="G950" s="13"/>
    </row>
    <row r="951" spans="1:7">
      <c r="A951" s="266">
        <v>54472</v>
      </c>
      <c r="B951" s="272" t="s">
        <v>1600</v>
      </c>
      <c r="C951" s="268">
        <v>937</v>
      </c>
      <c r="D951" s="271">
        <v>0</v>
      </c>
      <c r="E951" s="271">
        <v>0</v>
      </c>
      <c r="F951" s="270" t="str">
        <f t="shared" si="15"/>
        <v>-</v>
      </c>
      <c r="G951" s="13"/>
    </row>
    <row r="952" spans="1:7" ht="24">
      <c r="A952" s="266">
        <v>54482</v>
      </c>
      <c r="B952" s="273" t="s">
        <v>1601</v>
      </c>
      <c r="C952" s="268">
        <v>938</v>
      </c>
      <c r="D952" s="271">
        <v>0</v>
      </c>
      <c r="E952" s="271">
        <v>0</v>
      </c>
      <c r="F952" s="270" t="str">
        <f t="shared" si="15"/>
        <v>-</v>
      </c>
      <c r="G952" s="13"/>
    </row>
    <row r="953" spans="1:7" ht="24">
      <c r="A953" s="266" t="s">
        <v>1333</v>
      </c>
      <c r="B953" s="273" t="s">
        <v>1334</v>
      </c>
      <c r="C953" s="268">
        <v>939</v>
      </c>
      <c r="D953" s="271">
        <v>0</v>
      </c>
      <c r="E953" s="271">
        <v>0</v>
      </c>
      <c r="F953" s="270" t="str">
        <f t="shared" si="15"/>
        <v>-</v>
      </c>
      <c r="G953" s="13"/>
    </row>
    <row r="954" spans="1:7" ht="24">
      <c r="A954" s="266">
        <v>54532</v>
      </c>
      <c r="B954" s="267" t="s">
        <v>1602</v>
      </c>
      <c r="C954" s="268">
        <v>940</v>
      </c>
      <c r="D954" s="271">
        <v>0</v>
      </c>
      <c r="E954" s="271">
        <v>0</v>
      </c>
      <c r="F954" s="270" t="str">
        <f t="shared" si="15"/>
        <v>-</v>
      </c>
      <c r="G954" s="13"/>
    </row>
    <row r="955" spans="1:7">
      <c r="A955" s="266">
        <v>54542</v>
      </c>
      <c r="B955" s="267" t="s">
        <v>318</v>
      </c>
      <c r="C955" s="268">
        <v>941</v>
      </c>
      <c r="D955" s="271">
        <v>0</v>
      </c>
      <c r="E955" s="271">
        <v>0</v>
      </c>
      <c r="F955" s="270" t="str">
        <f t="shared" si="15"/>
        <v>-</v>
      </c>
      <c r="G955" s="13"/>
    </row>
    <row r="956" spans="1:7">
      <c r="A956" s="266">
        <v>54552</v>
      </c>
      <c r="B956" s="267" t="s">
        <v>4049</v>
      </c>
      <c r="C956" s="268">
        <v>942</v>
      </c>
      <c r="D956" s="271">
        <v>0</v>
      </c>
      <c r="E956" s="271">
        <v>0</v>
      </c>
      <c r="F956" s="270" t="str">
        <f t="shared" si="15"/>
        <v>-</v>
      </c>
      <c r="G956" s="13"/>
    </row>
    <row r="957" spans="1:7">
      <c r="A957" s="266">
        <v>54711</v>
      </c>
      <c r="B957" s="267" t="s">
        <v>4050</v>
      </c>
      <c r="C957" s="268">
        <v>943</v>
      </c>
      <c r="D957" s="271">
        <v>0</v>
      </c>
      <c r="E957" s="271">
        <v>0</v>
      </c>
      <c r="F957" s="270" t="str">
        <f t="shared" si="15"/>
        <v>-</v>
      </c>
      <c r="G957" s="13"/>
    </row>
    <row r="958" spans="1:7">
      <c r="A958" s="266">
        <v>54712</v>
      </c>
      <c r="B958" s="267" t="s">
        <v>4051</v>
      </c>
      <c r="C958" s="268">
        <v>944</v>
      </c>
      <c r="D958" s="271">
        <v>0</v>
      </c>
      <c r="E958" s="271">
        <v>0</v>
      </c>
      <c r="F958" s="270" t="str">
        <f t="shared" si="15"/>
        <v>-</v>
      </c>
      <c r="G958" s="13"/>
    </row>
    <row r="959" spans="1:7">
      <c r="A959" s="266">
        <v>54721</v>
      </c>
      <c r="B959" s="267" t="s">
        <v>2728</v>
      </c>
      <c r="C959" s="268">
        <v>945</v>
      </c>
      <c r="D959" s="271">
        <v>0</v>
      </c>
      <c r="E959" s="271">
        <v>0</v>
      </c>
      <c r="F959" s="270" t="str">
        <f t="shared" si="15"/>
        <v>-</v>
      </c>
      <c r="G959" s="13"/>
    </row>
    <row r="960" spans="1:7">
      <c r="A960" s="266">
        <v>54722</v>
      </c>
      <c r="B960" s="267" t="s">
        <v>2729</v>
      </c>
      <c r="C960" s="268">
        <v>946</v>
      </c>
      <c r="D960" s="271">
        <v>0</v>
      </c>
      <c r="E960" s="271">
        <v>0</v>
      </c>
      <c r="F960" s="270" t="str">
        <f t="shared" si="15"/>
        <v>-</v>
      </c>
      <c r="G960" s="13"/>
    </row>
    <row r="961" spans="1:7">
      <c r="A961" s="266">
        <v>54731</v>
      </c>
      <c r="B961" s="267" t="s">
        <v>2730</v>
      </c>
      <c r="C961" s="268">
        <v>947</v>
      </c>
      <c r="D961" s="271">
        <v>0</v>
      </c>
      <c r="E961" s="271">
        <v>0</v>
      </c>
      <c r="F961" s="270" t="str">
        <f t="shared" si="15"/>
        <v>-</v>
      </c>
      <c r="G961" s="13"/>
    </row>
    <row r="962" spans="1:7">
      <c r="A962" s="266">
        <v>54732</v>
      </c>
      <c r="B962" s="267" t="s">
        <v>234</v>
      </c>
      <c r="C962" s="268">
        <v>948</v>
      </c>
      <c r="D962" s="271">
        <v>0</v>
      </c>
      <c r="E962" s="271">
        <v>0</v>
      </c>
      <c r="F962" s="270" t="str">
        <f t="shared" si="15"/>
        <v>-</v>
      </c>
      <c r="G962" s="13"/>
    </row>
    <row r="963" spans="1:7">
      <c r="A963" s="266">
        <v>54741</v>
      </c>
      <c r="B963" s="267" t="s">
        <v>235</v>
      </c>
      <c r="C963" s="268">
        <v>949</v>
      </c>
      <c r="D963" s="271">
        <v>0</v>
      </c>
      <c r="E963" s="271">
        <v>0</v>
      </c>
      <c r="F963" s="270" t="str">
        <f t="shared" si="15"/>
        <v>-</v>
      </c>
      <c r="G963" s="13"/>
    </row>
    <row r="964" spans="1:7">
      <c r="A964" s="266">
        <v>54742</v>
      </c>
      <c r="B964" s="267" t="s">
        <v>236</v>
      </c>
      <c r="C964" s="268">
        <v>950</v>
      </c>
      <c r="D964" s="271">
        <v>0</v>
      </c>
      <c r="E964" s="271">
        <v>0</v>
      </c>
      <c r="F964" s="270" t="str">
        <f t="shared" si="15"/>
        <v>-</v>
      </c>
      <c r="G964" s="13"/>
    </row>
    <row r="965" spans="1:7">
      <c r="A965" s="266">
        <v>54751</v>
      </c>
      <c r="B965" s="267" t="s">
        <v>1151</v>
      </c>
      <c r="C965" s="268">
        <v>951</v>
      </c>
      <c r="D965" s="271">
        <v>0</v>
      </c>
      <c r="E965" s="271">
        <v>0</v>
      </c>
      <c r="F965" s="270" t="str">
        <f t="shared" si="15"/>
        <v>-</v>
      </c>
      <c r="G965" s="13"/>
    </row>
    <row r="966" spans="1:7">
      <c r="A966" s="266">
        <v>54752</v>
      </c>
      <c r="B966" s="267" t="s">
        <v>1152</v>
      </c>
      <c r="C966" s="268">
        <v>952</v>
      </c>
      <c r="D966" s="271">
        <v>0</v>
      </c>
      <c r="E966" s="271">
        <v>0</v>
      </c>
      <c r="F966" s="270" t="str">
        <f t="shared" si="15"/>
        <v>-</v>
      </c>
      <c r="G966" s="13"/>
    </row>
    <row r="967" spans="1:7" ht="24">
      <c r="A967" s="266">
        <v>54761</v>
      </c>
      <c r="B967" s="267" t="s">
        <v>3609</v>
      </c>
      <c r="C967" s="268">
        <v>953</v>
      </c>
      <c r="D967" s="271">
        <v>0</v>
      </c>
      <c r="E967" s="271">
        <v>0</v>
      </c>
      <c r="F967" s="270" t="str">
        <f t="shared" si="15"/>
        <v>-</v>
      </c>
      <c r="G967" s="13"/>
    </row>
    <row r="968" spans="1:7" ht="24">
      <c r="A968" s="266">
        <v>54762</v>
      </c>
      <c r="B968" s="267" t="s">
        <v>3610</v>
      </c>
      <c r="C968" s="268">
        <v>954</v>
      </c>
      <c r="D968" s="271">
        <v>0</v>
      </c>
      <c r="E968" s="271">
        <v>0</v>
      </c>
      <c r="F968" s="270" t="str">
        <f t="shared" si="15"/>
        <v>-</v>
      </c>
      <c r="G968" s="13"/>
    </row>
    <row r="969" spans="1:7" ht="24">
      <c r="A969" s="266">
        <v>54771</v>
      </c>
      <c r="B969" s="267" t="s">
        <v>3611</v>
      </c>
      <c r="C969" s="268">
        <v>955</v>
      </c>
      <c r="D969" s="271">
        <v>0</v>
      </c>
      <c r="E969" s="271">
        <v>0</v>
      </c>
      <c r="F969" s="270" t="str">
        <f t="shared" si="15"/>
        <v>-</v>
      </c>
      <c r="G969" s="13"/>
    </row>
    <row r="970" spans="1:7" ht="24">
      <c r="A970" s="266">
        <v>54772</v>
      </c>
      <c r="B970" s="267" t="s">
        <v>3612</v>
      </c>
      <c r="C970" s="268">
        <v>956</v>
      </c>
      <c r="D970" s="271">
        <v>0</v>
      </c>
      <c r="E970" s="271">
        <v>0</v>
      </c>
      <c r="F970" s="270" t="str">
        <f t="shared" si="15"/>
        <v>-</v>
      </c>
      <c r="G970" s="13"/>
    </row>
    <row r="971" spans="1:7">
      <c r="A971" s="266">
        <v>55312</v>
      </c>
      <c r="B971" s="267" t="s">
        <v>3613</v>
      </c>
      <c r="C971" s="268">
        <v>957</v>
      </c>
      <c r="D971" s="271">
        <v>0</v>
      </c>
      <c r="E971" s="271">
        <v>0</v>
      </c>
      <c r="F971" s="270" t="str">
        <f t="shared" si="15"/>
        <v>-</v>
      </c>
      <c r="G971" s="13"/>
    </row>
    <row r="972" spans="1:7">
      <c r="A972" s="274"/>
      <c r="B972" s="283" t="s">
        <v>1335</v>
      </c>
      <c r="C972" s="276">
        <v>958</v>
      </c>
      <c r="D972" s="280">
        <f>SUM(D888:D971)</f>
        <v>76588</v>
      </c>
      <c r="E972" s="280">
        <f>SUM(E888:E971)</f>
        <v>80418</v>
      </c>
      <c r="F972" s="278">
        <f t="shared" si="15"/>
        <v>105.00078341254505</v>
      </c>
      <c r="G972" s="13"/>
    </row>
    <row r="973" spans="1:7" ht="15">
      <c r="A973" s="440" t="s">
        <v>3614</v>
      </c>
      <c r="B973" s="441"/>
      <c r="C973" s="441"/>
      <c r="D973" s="442"/>
      <c r="E973" s="13"/>
      <c r="F973" s="13"/>
      <c r="G973" s="13"/>
    </row>
    <row r="974" spans="1:7" ht="33.75">
      <c r="A974" s="173" t="s">
        <v>1803</v>
      </c>
      <c r="B974" s="174" t="s">
        <v>1581</v>
      </c>
      <c r="C974" s="174" t="s">
        <v>1580</v>
      </c>
      <c r="D974" s="173" t="s">
        <v>3130</v>
      </c>
      <c r="E974" s="15"/>
      <c r="F974" s="13"/>
      <c r="G974" s="13"/>
    </row>
    <row r="975" spans="1:7">
      <c r="A975" s="169">
        <v>1</v>
      </c>
      <c r="B975" s="175">
        <v>2</v>
      </c>
      <c r="C975" s="171">
        <v>3</v>
      </c>
      <c r="D975" s="171">
        <v>4</v>
      </c>
      <c r="E975" s="16"/>
      <c r="F975" s="13"/>
      <c r="G975" s="13"/>
    </row>
    <row r="976" spans="1:7" ht="24">
      <c r="A976" s="235" t="s">
        <v>1336</v>
      </c>
      <c r="B976" s="236" t="s">
        <v>1337</v>
      </c>
      <c r="C976" s="284">
        <v>959</v>
      </c>
      <c r="D976" s="285">
        <v>0</v>
      </c>
      <c r="E976" s="17"/>
      <c r="F976" s="13"/>
      <c r="G976" s="13"/>
    </row>
    <row r="977" spans="1:7">
      <c r="A977" s="241" t="s">
        <v>1338</v>
      </c>
      <c r="B977" s="242" t="s">
        <v>1339</v>
      </c>
      <c r="C977" s="286">
        <v>960</v>
      </c>
      <c r="D977" s="287">
        <v>0</v>
      </c>
      <c r="E977" s="17"/>
      <c r="F977" s="13"/>
      <c r="G977" s="13"/>
    </row>
    <row r="978" spans="1:7">
      <c r="A978" s="241" t="s">
        <v>1340</v>
      </c>
      <c r="B978" s="242" t="s">
        <v>1341</v>
      </c>
      <c r="C978" s="286">
        <v>961</v>
      </c>
      <c r="D978" s="287">
        <v>0</v>
      </c>
      <c r="E978" s="17"/>
      <c r="F978" s="13"/>
      <c r="G978" s="13"/>
    </row>
    <row r="979" spans="1:7">
      <c r="A979" s="241" t="s">
        <v>1342</v>
      </c>
      <c r="B979" s="259" t="s">
        <v>1343</v>
      </c>
      <c r="C979" s="286">
        <v>962</v>
      </c>
      <c r="D979" s="287">
        <v>0</v>
      </c>
      <c r="E979" s="17"/>
      <c r="F979" s="13"/>
      <c r="G979" s="13"/>
    </row>
    <row r="980" spans="1:7">
      <c r="A980" s="241" t="s">
        <v>1344</v>
      </c>
      <c r="B980" s="242" t="s">
        <v>1450</v>
      </c>
      <c r="C980" s="286">
        <v>963</v>
      </c>
      <c r="D980" s="287">
        <v>0</v>
      </c>
      <c r="E980" s="17"/>
      <c r="F980" s="13"/>
      <c r="G980" s="13"/>
    </row>
    <row r="981" spans="1:7" ht="24">
      <c r="A981" s="241" t="s">
        <v>1451</v>
      </c>
      <c r="B981" s="242" t="s">
        <v>1452</v>
      </c>
      <c r="C981" s="286">
        <v>964</v>
      </c>
      <c r="D981" s="287">
        <v>0</v>
      </c>
      <c r="E981" s="17"/>
      <c r="F981" s="13"/>
      <c r="G981" s="13"/>
    </row>
    <row r="982" spans="1:7" ht="24">
      <c r="A982" s="241" t="s">
        <v>1453</v>
      </c>
      <c r="B982" s="242" t="s">
        <v>1454</v>
      </c>
      <c r="C982" s="286">
        <v>965</v>
      </c>
      <c r="D982" s="287">
        <v>0</v>
      </c>
      <c r="E982" s="17"/>
      <c r="F982" s="13"/>
      <c r="G982" s="13"/>
    </row>
    <row r="983" spans="1:7" ht="24">
      <c r="A983" s="241" t="s">
        <v>1455</v>
      </c>
      <c r="B983" s="242" t="s">
        <v>1456</v>
      </c>
      <c r="C983" s="286">
        <v>966</v>
      </c>
      <c r="D983" s="287">
        <v>0</v>
      </c>
      <c r="E983" s="17"/>
      <c r="F983" s="13"/>
      <c r="G983" s="13"/>
    </row>
    <row r="984" spans="1:7">
      <c r="A984" s="241" t="s">
        <v>1457</v>
      </c>
      <c r="B984" s="259" t="s">
        <v>1458</v>
      </c>
      <c r="C984" s="286">
        <v>967</v>
      </c>
      <c r="D984" s="287">
        <v>0</v>
      </c>
      <c r="E984" s="17"/>
      <c r="F984" s="13"/>
      <c r="G984" s="13"/>
    </row>
    <row r="985" spans="1:7">
      <c r="A985" s="241" t="s">
        <v>1459</v>
      </c>
      <c r="B985" s="242" t="s">
        <v>1460</v>
      </c>
      <c r="C985" s="286">
        <v>968</v>
      </c>
      <c r="D985" s="287">
        <v>0</v>
      </c>
      <c r="E985" s="17"/>
      <c r="F985" s="13"/>
      <c r="G985" s="13"/>
    </row>
    <row r="986" spans="1:7">
      <c r="A986" s="241" t="s">
        <v>1461</v>
      </c>
      <c r="B986" s="242" t="s">
        <v>1462</v>
      </c>
      <c r="C986" s="286">
        <v>969</v>
      </c>
      <c r="D986" s="287">
        <v>0</v>
      </c>
      <c r="E986" s="17"/>
      <c r="F986" s="13"/>
      <c r="G986" s="13"/>
    </row>
    <row r="987" spans="1:7">
      <c r="A987" s="241" t="s">
        <v>1463</v>
      </c>
      <c r="B987" s="242" t="s">
        <v>1464</v>
      </c>
      <c r="C987" s="286">
        <v>970</v>
      </c>
      <c r="D987" s="287">
        <v>0</v>
      </c>
      <c r="E987" s="17"/>
      <c r="F987" s="13"/>
      <c r="G987" s="13"/>
    </row>
    <row r="988" spans="1:7">
      <c r="A988" s="241" t="s">
        <v>1465</v>
      </c>
      <c r="B988" s="242" t="s">
        <v>1466</v>
      </c>
      <c r="C988" s="286">
        <v>971</v>
      </c>
      <c r="D988" s="287">
        <v>0</v>
      </c>
      <c r="E988" s="17"/>
      <c r="F988" s="13"/>
      <c r="G988" s="13"/>
    </row>
    <row r="989" spans="1:7">
      <c r="A989" s="241" t="s">
        <v>1467</v>
      </c>
      <c r="B989" s="242" t="s">
        <v>3697</v>
      </c>
      <c r="C989" s="286">
        <v>972</v>
      </c>
      <c r="D989" s="287">
        <v>0</v>
      </c>
      <c r="E989" s="17"/>
      <c r="F989" s="13"/>
      <c r="G989" s="13"/>
    </row>
    <row r="990" spans="1:7" ht="24">
      <c r="A990" s="241" t="s">
        <v>3698</v>
      </c>
      <c r="B990" s="242" t="s">
        <v>3699</v>
      </c>
      <c r="C990" s="286">
        <v>973</v>
      </c>
      <c r="D990" s="287">
        <v>0</v>
      </c>
      <c r="E990" s="17"/>
      <c r="F990" s="13"/>
      <c r="G990" s="13"/>
    </row>
    <row r="991" spans="1:7" ht="24">
      <c r="A991" s="241" t="s">
        <v>3700</v>
      </c>
      <c r="B991" s="242" t="s">
        <v>2115</v>
      </c>
      <c r="C991" s="286">
        <v>974</v>
      </c>
      <c r="D991" s="287">
        <v>0</v>
      </c>
      <c r="E991" s="17"/>
      <c r="F991" s="13"/>
      <c r="G991" s="13"/>
    </row>
    <row r="992" spans="1:7">
      <c r="A992" s="241" t="s">
        <v>2116</v>
      </c>
      <c r="B992" s="242" t="s">
        <v>2117</v>
      </c>
      <c r="C992" s="286">
        <v>975</v>
      </c>
      <c r="D992" s="287">
        <v>0</v>
      </c>
      <c r="E992" s="17"/>
      <c r="F992" s="13"/>
      <c r="G992" s="13"/>
    </row>
    <row r="993" spans="1:7">
      <c r="A993" s="241" t="s">
        <v>2118</v>
      </c>
      <c r="B993" s="242" t="s">
        <v>2119</v>
      </c>
      <c r="C993" s="286">
        <v>976</v>
      </c>
      <c r="D993" s="287">
        <v>0</v>
      </c>
      <c r="E993" s="17"/>
      <c r="F993" s="13"/>
      <c r="G993" s="13"/>
    </row>
    <row r="994" spans="1:7">
      <c r="A994" s="241">
        <v>26224</v>
      </c>
      <c r="B994" s="242" t="s">
        <v>2120</v>
      </c>
      <c r="C994" s="286">
        <v>977</v>
      </c>
      <c r="D994" s="287">
        <v>0</v>
      </c>
      <c r="E994" s="17"/>
      <c r="F994" s="13"/>
      <c r="G994" s="13"/>
    </row>
    <row r="995" spans="1:7">
      <c r="A995" s="241">
        <v>26233</v>
      </c>
      <c r="B995" s="242" t="s">
        <v>147</v>
      </c>
      <c r="C995" s="286">
        <v>978</v>
      </c>
      <c r="D995" s="287">
        <v>0</v>
      </c>
      <c r="E995" s="17"/>
      <c r="F995" s="13"/>
      <c r="G995" s="13"/>
    </row>
    <row r="996" spans="1:7">
      <c r="A996" s="241" t="s">
        <v>148</v>
      </c>
      <c r="B996" s="242" t="s">
        <v>149</v>
      </c>
      <c r="C996" s="286">
        <v>979</v>
      </c>
      <c r="D996" s="287">
        <v>0</v>
      </c>
      <c r="E996" s="17"/>
      <c r="F996" s="13"/>
      <c r="G996" s="13"/>
    </row>
    <row r="997" spans="1:7">
      <c r="A997" s="241">
        <v>26244</v>
      </c>
      <c r="B997" s="242" t="s">
        <v>150</v>
      </c>
      <c r="C997" s="286">
        <v>980</v>
      </c>
      <c r="D997" s="287">
        <v>0</v>
      </c>
      <c r="E997" s="17"/>
      <c r="F997" s="13"/>
      <c r="G997" s="13"/>
    </row>
    <row r="998" spans="1:7">
      <c r="A998" s="241">
        <v>26314</v>
      </c>
      <c r="B998" s="242" t="s">
        <v>151</v>
      </c>
      <c r="C998" s="286">
        <v>981</v>
      </c>
      <c r="D998" s="287">
        <v>0</v>
      </c>
      <c r="E998" s="17"/>
      <c r="F998" s="13"/>
      <c r="G998" s="13"/>
    </row>
    <row r="999" spans="1:7">
      <c r="A999" s="241" t="s">
        <v>152</v>
      </c>
      <c r="B999" s="242" t="s">
        <v>153</v>
      </c>
      <c r="C999" s="286">
        <v>982</v>
      </c>
      <c r="D999" s="287">
        <v>0</v>
      </c>
      <c r="E999" s="17"/>
      <c r="F999" s="13"/>
      <c r="G999" s="13"/>
    </row>
    <row r="1000" spans="1:7">
      <c r="A1000" s="241">
        <v>26434</v>
      </c>
      <c r="B1000" s="242" t="s">
        <v>154</v>
      </c>
      <c r="C1000" s="286">
        <v>983</v>
      </c>
      <c r="D1000" s="287">
        <v>0</v>
      </c>
      <c r="E1000" s="17"/>
      <c r="F1000" s="13"/>
      <c r="G1000" s="13"/>
    </row>
    <row r="1001" spans="1:7" ht="24">
      <c r="A1001" s="241">
        <v>26443</v>
      </c>
      <c r="B1001" s="242" t="s">
        <v>155</v>
      </c>
      <c r="C1001" s="286">
        <v>984</v>
      </c>
      <c r="D1001" s="287">
        <v>0</v>
      </c>
      <c r="E1001" s="17"/>
      <c r="F1001" s="13"/>
      <c r="G1001" s="13"/>
    </row>
    <row r="1002" spans="1:7" ht="24">
      <c r="A1002" s="241" t="s">
        <v>156</v>
      </c>
      <c r="B1002" s="242" t="s">
        <v>157</v>
      </c>
      <c r="C1002" s="286">
        <v>985</v>
      </c>
      <c r="D1002" s="287">
        <v>0</v>
      </c>
      <c r="E1002" s="17"/>
      <c r="F1002" s="13"/>
      <c r="G1002" s="13"/>
    </row>
    <row r="1003" spans="1:7" ht="24">
      <c r="A1003" s="241">
        <v>26454</v>
      </c>
      <c r="B1003" s="242" t="s">
        <v>158</v>
      </c>
      <c r="C1003" s="286">
        <v>986</v>
      </c>
      <c r="D1003" s="287">
        <v>0</v>
      </c>
      <c r="E1003" s="17"/>
      <c r="F1003" s="13"/>
      <c r="G1003" s="13"/>
    </row>
    <row r="1004" spans="1:7">
      <c r="A1004" s="241" t="s">
        <v>159</v>
      </c>
      <c r="B1004" s="242" t="s">
        <v>160</v>
      </c>
      <c r="C1004" s="286">
        <v>987</v>
      </c>
      <c r="D1004" s="287">
        <v>0</v>
      </c>
      <c r="E1004" s="17"/>
      <c r="F1004" s="13"/>
      <c r="G1004" s="13"/>
    </row>
    <row r="1005" spans="1:7">
      <c r="A1005" s="241">
        <v>26464</v>
      </c>
      <c r="B1005" s="242" t="s">
        <v>161</v>
      </c>
      <c r="C1005" s="286">
        <v>988</v>
      </c>
      <c r="D1005" s="287">
        <v>0</v>
      </c>
      <c r="E1005" s="17"/>
      <c r="F1005" s="13"/>
      <c r="G1005" s="13"/>
    </row>
    <row r="1006" spans="1:7">
      <c r="A1006" s="241">
        <v>26473</v>
      </c>
      <c r="B1006" s="242" t="s">
        <v>3636</v>
      </c>
      <c r="C1006" s="286">
        <v>989</v>
      </c>
      <c r="D1006" s="287">
        <v>0</v>
      </c>
      <c r="E1006" s="17"/>
      <c r="F1006" s="13"/>
      <c r="G1006" s="13"/>
    </row>
    <row r="1007" spans="1:7">
      <c r="A1007" s="241" t="s">
        <v>3637</v>
      </c>
      <c r="B1007" s="242" t="s">
        <v>3638</v>
      </c>
      <c r="C1007" s="286">
        <v>990</v>
      </c>
      <c r="D1007" s="287">
        <v>0</v>
      </c>
      <c r="E1007" s="17"/>
      <c r="F1007" s="13"/>
      <c r="G1007" s="13"/>
    </row>
    <row r="1008" spans="1:7">
      <c r="A1008" s="241">
        <v>26484</v>
      </c>
      <c r="B1008" s="242" t="s">
        <v>3639</v>
      </c>
      <c r="C1008" s="286">
        <v>991</v>
      </c>
      <c r="D1008" s="287">
        <v>0</v>
      </c>
      <c r="E1008" s="17"/>
      <c r="F1008" s="13"/>
      <c r="G1008" s="13"/>
    </row>
    <row r="1009" spans="1:7">
      <c r="A1009" s="241">
        <v>26534</v>
      </c>
      <c r="B1009" s="242" t="s">
        <v>3640</v>
      </c>
      <c r="C1009" s="286">
        <v>992</v>
      </c>
      <c r="D1009" s="287">
        <v>0</v>
      </c>
      <c r="E1009" s="17"/>
      <c r="F1009" s="13"/>
      <c r="G1009" s="13"/>
    </row>
    <row r="1010" spans="1:7">
      <c r="A1010" s="241">
        <v>26544</v>
      </c>
      <c r="B1010" s="242" t="s">
        <v>3641</v>
      </c>
      <c r="C1010" s="286">
        <v>993</v>
      </c>
      <c r="D1010" s="287">
        <v>0</v>
      </c>
      <c r="E1010" s="17"/>
      <c r="F1010" s="13"/>
      <c r="G1010" s="13"/>
    </row>
    <row r="1011" spans="1:7">
      <c r="A1011" s="241">
        <v>26554</v>
      </c>
      <c r="B1011" s="242" t="s">
        <v>3642</v>
      </c>
      <c r="C1011" s="286">
        <v>994</v>
      </c>
      <c r="D1011" s="287">
        <v>0</v>
      </c>
      <c r="E1011" s="17"/>
      <c r="F1011" s="13"/>
      <c r="G1011" s="13"/>
    </row>
    <row r="1012" spans="1:7">
      <c r="A1012" s="241">
        <v>26564</v>
      </c>
      <c r="B1012" s="242" t="s">
        <v>3643</v>
      </c>
      <c r="C1012" s="286">
        <v>995</v>
      </c>
      <c r="D1012" s="287">
        <v>0</v>
      </c>
    </row>
    <row r="1013" spans="1:7">
      <c r="A1013" s="288"/>
      <c r="B1013" s="289" t="s">
        <v>3644</v>
      </c>
      <c r="C1013" s="290">
        <v>996</v>
      </c>
      <c r="D1013" s="291">
        <f>SUM(D976:D1012)</f>
        <v>0</v>
      </c>
    </row>
    <row r="1014" spans="1:7"/>
    <row r="1015" spans="1:7" ht="25.5" customHeight="1">
      <c r="A1015" s="14" t="s">
        <v>557</v>
      </c>
      <c r="C1015" s="439" t="s">
        <v>1587</v>
      </c>
      <c r="D1015" s="439"/>
    </row>
    <row r="1016" spans="1:7" ht="15" customHeight="1">
      <c r="A1016" s="14" t="str">
        <f>IF(RefStr!H25&lt;&gt;"", "Osoba za kontaktiranje: " &amp; RefStr!H25,"Osoba za kontaktiranje: _________________________________________")</f>
        <v>Osoba za kontaktiranje: Jelena Dujmov</v>
      </c>
      <c r="C1016" s="176"/>
      <c r="D1016" s="176"/>
    </row>
    <row r="1017" spans="1:7" ht="15" customHeight="1">
      <c r="A1017" s="14" t="str">
        <f>IF(RefStr!H27="","Telefon za kontakt: _________________","Telefon za kontakt: " &amp; RefStr!H27)</f>
        <v>Telefon za kontakt: 21889088</v>
      </c>
      <c r="C1017" s="13"/>
      <c r="D1017" s="13"/>
    </row>
    <row r="1018" spans="1:7" ht="15" customHeight="1">
      <c r="A1018" s="14" t="str">
        <f>IF(RefStr!H33="","Odgovorna osoba: _____________________________","Odgovorna osoba: " &amp; RefStr!H33)</f>
        <v>Odgovorna osoba: ANTE MAMUT</v>
      </c>
      <c r="D1018" s="14" t="s">
        <v>1588</v>
      </c>
    </row>
    <row r="1019" spans="1:7" ht="5.0999999999999996" customHeight="1">
      <c r="D1019" s="13"/>
    </row>
  </sheetData>
  <sheetProtection password="C79A" sheet="1" objects="1" scenarios="1"/>
  <mergeCells count="15">
    <mergeCell ref="B5:F5"/>
    <mergeCell ref="B6:F6"/>
    <mergeCell ref="B7:F7"/>
    <mergeCell ref="A3:D3"/>
    <mergeCell ref="C1015:D1015"/>
    <mergeCell ref="A973:D973"/>
    <mergeCell ref="A292:F292"/>
    <mergeCell ref="A11:F11"/>
    <mergeCell ref="A420:F420"/>
    <mergeCell ref="A653:F653"/>
    <mergeCell ref="A1:B1"/>
    <mergeCell ref="E2:F2"/>
    <mergeCell ref="C1:F1"/>
    <mergeCell ref="A2:D2"/>
    <mergeCell ref="B4:F4"/>
  </mergeCells>
  <phoneticPr fontId="11" type="noConversion"/>
  <conditionalFormatting sqref="C8">
    <cfRule type="cellIs" dxfId="21" priority="1" stopIfTrue="1" operator="equal">
      <formula>"Obrazac ima još nezadovoljenih kontrola, provjerite radni list Kontrole"</formula>
    </cfRule>
  </conditionalFormatting>
  <conditionalFormatting sqref="A3 E3:F3">
    <cfRule type="cellIs" dxfId="20" priority="2" stopIfTrue="1" operator="equal">
      <formula>"za odabrano razdoblje i razinu obrazac se ne popunjava"</formula>
    </cfRule>
  </conditionalFormatting>
  <conditionalFormatting sqref="D15:E22 D24:E28 D30:E34 D36:E42 D44:E45 D47:E49 D52:E53 D55:E55 D57:E57 D60:E61 D63:E66 D68:E69 D71:E72 D74:E75 D77:E78 D80:E81 D84:E90 D92:E97 D99:E105 D107:E112 D115:E118 D120:E126 D128:E130 D133:E134 D136:E137 D140:E142 D144:E144 D147:E155 D157:E157 D161:E164 D166:E166 D168:E170 D173:E176 D178:E184 D186:E194 D196:E196 D198:E204 D207:E210 D212:E218 D220:E223 D226:E227 D229:E231 D234:E235 D237:E238 D240:E241 D243:E244 D246:E246 D248:E249 D252:E255 D257:E258 D261:E262 D264:E265 D267:E271 D273:E274 D276:E280 D286:E291 D296:E298 D300:E305 D308:E311 D313:E320 D322:E325 D327:E330 D332:E333 D335:E338 D341:E342 D345:E345 D349:E351 D353:E358 D361:E364 D366:E373 D375:E378 D380:E383 D385:E386 D388:E391 D394:E395 D398:E398 D401:E401 D403:E403 D405:E405 D407:E407 D410:E412 D424:E427 D429:E430 D432:E434 D436:E436 D438:E443 D445:E448 D450:E456 D458:E460 D463:E464 D466:E467 D469:E470 D472:E473 D476:E478 D480:E480 D482:E483 D485:E486 D489:E492 D494:E496 D498:E498 D500:E505 D507:E510 D512:E518 D521:E522 D524:E525 D527:E528 D530:E531 D535:E538 D540:E541 D543:E545 D547:E547 D549:E554 D556:E559 D561:E567 D569:E571 D574:E575 D577:E578 D580:E581 D583:E584 D587:E589 D591:E591 D593:E594 D596:E597 D600:E603 D605:E607 D609:E609 D611:E616 D618:E621 D623:E629 D632:E633 D635:E636 D638:E639 D642:E643 D652:E652 D654:E656 D658:E689 D691:E800 D802:E886 D888:E971 D976:D1012">
    <cfRule type="cellIs" dxfId="19" priority="5" stopIfTrue="1" operator="notEqual">
      <formula>ROUND(D15,0)</formula>
    </cfRule>
    <cfRule type="cellIs" dxfId="18" priority="6" stopIfTrue="1" operator="lessThan">
      <formula>0</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76:D1013 D12:E291 D654:E972 D421:E652 D293:E419">
      <formula1>99999999</formula1>
    </dataValidation>
  </dataValidations>
  <hyperlinks>
    <hyperlink ref="A1:B1" location="RefStr!A1" tooltip="Povratak na referentntu stranicu" display="&lt;–––– Povratak na RefStr"/>
    <hyperlink ref="C1:F1" location="Kont!A27"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r:id="rId1"/>
  <headerFooter alignWithMargins="0">
    <oddFooter>&amp;RStranica: &amp;P od &amp;N</oddFooter>
  </headerFooter>
  <ignoredErrors>
    <ignoredError sqref="A976:A1007 A910:A953 A868:A907 A816:A865 A763:A814 A748:A762 A694:A699 A568:A571 A457:A460 A373 A320 A242:A291 A203 A96:A144 A76:A81" numberStoredAsText="1"/>
  </ignoredErrors>
</worksheet>
</file>

<file path=xl/worksheets/sheet5.xml><?xml version="1.0" encoding="utf-8"?>
<worksheet xmlns="http://schemas.openxmlformats.org/spreadsheetml/2006/main" xmlns:r="http://schemas.openxmlformats.org/officeDocument/2006/relationships">
  <sheetPr codeName="List5"/>
  <dimension ref="A1:G154"/>
  <sheetViews>
    <sheetView showGridLines="0" showRowColHeaders="0" workbookViewId="0">
      <pane ySplit="1" topLeftCell="A2" activePane="bottomLeft" state="frozen"/>
      <selection activeCell="A22" sqref="A22"/>
      <selection pane="bottomLeft" sqref="A1:B1"/>
    </sheetView>
  </sheetViews>
  <sheetFormatPr defaultColWidth="0" defaultRowHeight="12.75" zeroHeight="1"/>
  <cols>
    <col min="1" max="1" width="7.7109375" style="4" customWidth="1"/>
    <col min="2" max="2" width="70.7109375" style="4" customWidth="1"/>
    <col min="3" max="3" width="4.28515625" style="4" customWidth="1"/>
    <col min="4" max="5" width="15.7109375" style="4" customWidth="1"/>
    <col min="6" max="6" width="6.85546875" style="4" customWidth="1"/>
    <col min="7" max="7" width="0.85546875" style="4" customWidth="1"/>
    <col min="8" max="16384" width="0" style="4" hidden="1"/>
  </cols>
  <sheetData>
    <row r="1" spans="1:6" s="1" customFormat="1" ht="20.100000000000001" customHeight="1" thickBot="1">
      <c r="A1" s="452" t="s">
        <v>321</v>
      </c>
      <c r="B1" s="453"/>
      <c r="C1" s="454" t="s">
        <v>322</v>
      </c>
      <c r="D1" s="454"/>
      <c r="E1" s="454"/>
      <c r="F1" s="454"/>
    </row>
    <row r="2" spans="1:6" ht="39.950000000000003" customHeight="1" thickBot="1">
      <c r="A2" s="450" t="s">
        <v>2458</v>
      </c>
      <c r="B2" s="450"/>
      <c r="C2" s="450"/>
      <c r="D2" s="451"/>
      <c r="E2" s="448" t="s">
        <v>1967</v>
      </c>
      <c r="F2" s="449"/>
    </row>
    <row r="3" spans="1:6" ht="30" customHeight="1">
      <c r="A3" s="455" t="str">
        <f>IF(RefStr!F6&lt;&gt;"",LOOKUP(RefStr!F6,RefStr!N39:N43,RefStr!Q39:Q43)," - razdoblje i/ili razina nisu odabrani -")</f>
        <v>za razdoblje 1. siječnja  do 30. lipnja 2016. godine</v>
      </c>
      <c r="B3" s="455"/>
      <c r="C3" s="455"/>
      <c r="D3" s="455"/>
      <c r="E3" s="26"/>
      <c r="F3" s="26"/>
    </row>
    <row r="4" spans="1:6" ht="15" customHeight="1">
      <c r="A4" s="51" t="s">
        <v>2795</v>
      </c>
      <c r="B4" s="434" t="str">
        <f xml:space="preserve"> "RKP: " &amp; TEXT(INT(VALUE(RefStr!B6)),"00000") &amp; ",  " &amp; "MB: " &amp; TEXT(INT(VALUE(RefStr!B8)), "00000000") &amp; "  " &amp; RefStr!B10</f>
        <v>RKP: 30200,  MB: 02819074  OPĆINA MARINA</v>
      </c>
      <c r="C4" s="435"/>
      <c r="D4" s="435"/>
      <c r="E4" s="435"/>
      <c r="F4" s="435"/>
    </row>
    <row r="5" spans="1:6" ht="15" customHeight="1">
      <c r="A5" s="52"/>
      <c r="B5" s="434" t="str">
        <f>RefStr!B12 &amp; " " &amp; RefStr!C12 &amp; ", " &amp; RefStr!B14</f>
        <v>21222 MARINA, ANTE RUDANA 47</v>
      </c>
      <c r="C5" s="435"/>
      <c r="D5" s="435"/>
      <c r="E5" s="435"/>
      <c r="F5" s="435"/>
    </row>
    <row r="6" spans="1:6" ht="15" customHeight="1">
      <c r="A6" s="53"/>
      <c r="B6" s="436" t="str">
        <f xml:space="preserve"> "Razina: " &amp; RefStr!B16 &amp; ", Razdjel: " &amp; TEXT(INT(VALUE(RefStr!B20)), "000")</f>
        <v>Razina: 23, Razdjel: 000</v>
      </c>
      <c r="C6" s="437"/>
      <c r="D6" s="437"/>
      <c r="E6" s="437"/>
      <c r="F6" s="437"/>
    </row>
    <row r="7" spans="1:6" ht="15" customHeight="1">
      <c r="A7" s="53"/>
      <c r="B7" s="436" t="str">
        <f>"Djelatnost: " &amp; RefStr!B18 &amp; " " &amp; RefStr!C18</f>
        <v>Djelatnost: 8411 Opće djelatnosti javne uprave</v>
      </c>
      <c r="C7" s="437"/>
      <c r="D7" s="437"/>
      <c r="E7" s="437"/>
      <c r="F7" s="437"/>
    </row>
    <row r="8" spans="1:6" ht="15" customHeight="1">
      <c r="A8" s="25"/>
      <c r="B8" s="26"/>
      <c r="C8" s="26"/>
      <c r="D8" s="26"/>
      <c r="E8" s="26"/>
      <c r="F8" s="26"/>
    </row>
    <row r="9" spans="1:6" ht="14.25" customHeight="1">
      <c r="A9" s="11"/>
      <c r="B9" s="11"/>
      <c r="C9" s="11"/>
      <c r="D9" s="11"/>
      <c r="E9" s="5"/>
      <c r="F9" s="12" t="s">
        <v>226</v>
      </c>
    </row>
    <row r="10" spans="1:6" ht="35.1" customHeight="1">
      <c r="A10" s="125" t="s">
        <v>2809</v>
      </c>
      <c r="B10" s="20" t="s">
        <v>4244</v>
      </c>
      <c r="C10" s="21" t="s">
        <v>1580</v>
      </c>
      <c r="D10" s="89" t="s">
        <v>2400</v>
      </c>
      <c r="E10" s="89" t="s">
        <v>2401</v>
      </c>
      <c r="F10" s="19" t="s">
        <v>3458</v>
      </c>
    </row>
    <row r="11" spans="1:6" ht="12" customHeight="1">
      <c r="A11" s="86">
        <v>1</v>
      </c>
      <c r="B11" s="87">
        <v>2</v>
      </c>
      <c r="C11" s="88">
        <v>3</v>
      </c>
      <c r="D11" s="88">
        <v>4</v>
      </c>
      <c r="E11" s="86">
        <v>5</v>
      </c>
      <c r="F11" s="86">
        <v>6</v>
      </c>
    </row>
    <row r="12" spans="1:6">
      <c r="A12" s="292" t="s">
        <v>1181</v>
      </c>
      <c r="B12" s="293" t="s">
        <v>2402</v>
      </c>
      <c r="C12" s="294">
        <v>1</v>
      </c>
      <c r="D12" s="264">
        <f>D13+D17+D20+SUM(D24:D28)</f>
        <v>0</v>
      </c>
      <c r="E12" s="264">
        <f>E13+E17+E20+SUM(E24:E28)</f>
        <v>0</v>
      </c>
      <c r="F12" s="265" t="str">
        <f>IF(D12&gt;0,IF(E12/D12&gt;=100,"&gt;&gt;100",E12/D12*100),"-")</f>
        <v>-</v>
      </c>
    </row>
    <row r="13" spans="1:6">
      <c r="A13" s="295" t="s">
        <v>577</v>
      </c>
      <c r="B13" s="272" t="s">
        <v>2808</v>
      </c>
      <c r="C13" s="296">
        <v>2</v>
      </c>
      <c r="D13" s="269">
        <f>SUM(D14:D16)</f>
        <v>0</v>
      </c>
      <c r="E13" s="269">
        <f>SUM(E14:E16)</f>
        <v>0</v>
      </c>
      <c r="F13" s="270" t="str">
        <f>IF(D13&gt;0,IF(E13/D13&gt;=100,"&gt;&gt;100",E13/D13*100),"-")</f>
        <v>-</v>
      </c>
    </row>
    <row r="14" spans="1:6">
      <c r="A14" s="295" t="s">
        <v>2459</v>
      </c>
      <c r="B14" s="297" t="s">
        <v>816</v>
      </c>
      <c r="C14" s="296">
        <v>3</v>
      </c>
      <c r="D14" s="271"/>
      <c r="E14" s="271"/>
      <c r="F14" s="270" t="str">
        <f t="shared" ref="F14:F77" si="0">IF(D14&gt;0,IF(E14/D14&gt;=100,"&gt;&gt;100",E14/D14*100),"-")</f>
        <v>-</v>
      </c>
    </row>
    <row r="15" spans="1:6">
      <c r="A15" s="295" t="s">
        <v>817</v>
      </c>
      <c r="B15" s="297" t="s">
        <v>818</v>
      </c>
      <c r="C15" s="296">
        <v>4</v>
      </c>
      <c r="D15" s="271"/>
      <c r="E15" s="271"/>
      <c r="F15" s="270" t="str">
        <f t="shared" si="0"/>
        <v>-</v>
      </c>
    </row>
    <row r="16" spans="1:6">
      <c r="A16" s="295" t="s">
        <v>819</v>
      </c>
      <c r="B16" s="297" t="s">
        <v>1919</v>
      </c>
      <c r="C16" s="296">
        <v>5</v>
      </c>
      <c r="D16" s="271"/>
      <c r="E16" s="271"/>
      <c r="F16" s="270" t="str">
        <f t="shared" si="0"/>
        <v>-</v>
      </c>
    </row>
    <row r="17" spans="1:6">
      <c r="A17" s="295" t="s">
        <v>579</v>
      </c>
      <c r="B17" s="297" t="s">
        <v>820</v>
      </c>
      <c r="C17" s="296">
        <v>6</v>
      </c>
      <c r="D17" s="269">
        <f>SUM(D18:D19)</f>
        <v>0</v>
      </c>
      <c r="E17" s="269">
        <f>SUM(E18:E19)</f>
        <v>0</v>
      </c>
      <c r="F17" s="270" t="str">
        <f t="shared" si="0"/>
        <v>-</v>
      </c>
    </row>
    <row r="18" spans="1:6">
      <c r="A18" s="295" t="s">
        <v>821</v>
      </c>
      <c r="B18" s="297" t="s">
        <v>822</v>
      </c>
      <c r="C18" s="296">
        <v>7</v>
      </c>
      <c r="D18" s="271"/>
      <c r="E18" s="271"/>
      <c r="F18" s="270" t="str">
        <f t="shared" si="0"/>
        <v>-</v>
      </c>
    </row>
    <row r="19" spans="1:6">
      <c r="A19" s="295" t="s">
        <v>823</v>
      </c>
      <c r="B19" s="297" t="s">
        <v>285</v>
      </c>
      <c r="C19" s="296">
        <v>8</v>
      </c>
      <c r="D19" s="271"/>
      <c r="E19" s="271"/>
      <c r="F19" s="270" t="str">
        <f t="shared" si="0"/>
        <v>-</v>
      </c>
    </row>
    <row r="20" spans="1:6">
      <c r="A20" s="295" t="s">
        <v>286</v>
      </c>
      <c r="B20" s="297" t="s">
        <v>2243</v>
      </c>
      <c r="C20" s="296">
        <v>9</v>
      </c>
      <c r="D20" s="269">
        <f>SUM(D21:D23)</f>
        <v>0</v>
      </c>
      <c r="E20" s="269">
        <f>SUM(E21:E23)</f>
        <v>0</v>
      </c>
      <c r="F20" s="270" t="str">
        <f t="shared" si="0"/>
        <v>-</v>
      </c>
    </row>
    <row r="21" spans="1:6">
      <c r="A21" s="295" t="s">
        <v>287</v>
      </c>
      <c r="B21" s="297" t="s">
        <v>3028</v>
      </c>
      <c r="C21" s="296">
        <v>10</v>
      </c>
      <c r="D21" s="271"/>
      <c r="E21" s="271"/>
      <c r="F21" s="270" t="str">
        <f t="shared" si="0"/>
        <v>-</v>
      </c>
    </row>
    <row r="22" spans="1:6">
      <c r="A22" s="295" t="s">
        <v>3029</v>
      </c>
      <c r="B22" s="297" t="s">
        <v>4029</v>
      </c>
      <c r="C22" s="296">
        <v>11</v>
      </c>
      <c r="D22" s="271"/>
      <c r="E22" s="271"/>
      <c r="F22" s="270" t="str">
        <f t="shared" si="0"/>
        <v>-</v>
      </c>
    </row>
    <row r="23" spans="1:6">
      <c r="A23" s="295" t="s">
        <v>4030</v>
      </c>
      <c r="B23" s="297" t="s">
        <v>4031</v>
      </c>
      <c r="C23" s="296">
        <v>12</v>
      </c>
      <c r="D23" s="271"/>
      <c r="E23" s="271"/>
      <c r="F23" s="270" t="str">
        <f t="shared" si="0"/>
        <v>-</v>
      </c>
    </row>
    <row r="24" spans="1:6">
      <c r="A24" s="295" t="s">
        <v>4032</v>
      </c>
      <c r="B24" s="297" t="s">
        <v>2264</v>
      </c>
      <c r="C24" s="296">
        <v>13</v>
      </c>
      <c r="D24" s="271"/>
      <c r="E24" s="271"/>
      <c r="F24" s="270" t="str">
        <f t="shared" si="0"/>
        <v>-</v>
      </c>
    </row>
    <row r="25" spans="1:6">
      <c r="A25" s="295" t="s">
        <v>2265</v>
      </c>
      <c r="B25" s="297" t="s">
        <v>2266</v>
      </c>
      <c r="C25" s="296">
        <v>14</v>
      </c>
      <c r="D25" s="271"/>
      <c r="E25" s="271"/>
      <c r="F25" s="270" t="str">
        <f t="shared" si="0"/>
        <v>-</v>
      </c>
    </row>
    <row r="26" spans="1:6">
      <c r="A26" s="295" t="s">
        <v>2267</v>
      </c>
      <c r="B26" s="297" t="s">
        <v>2268</v>
      </c>
      <c r="C26" s="296">
        <v>15</v>
      </c>
      <c r="D26" s="271"/>
      <c r="E26" s="271"/>
      <c r="F26" s="270" t="str">
        <f t="shared" si="0"/>
        <v>-</v>
      </c>
    </row>
    <row r="27" spans="1:6">
      <c r="A27" s="295" t="s">
        <v>3025</v>
      </c>
      <c r="B27" s="297" t="s">
        <v>3026</v>
      </c>
      <c r="C27" s="296">
        <v>16</v>
      </c>
      <c r="D27" s="271"/>
      <c r="E27" s="271"/>
      <c r="F27" s="270" t="str">
        <f t="shared" si="0"/>
        <v>-</v>
      </c>
    </row>
    <row r="28" spans="1:6">
      <c r="A28" s="295" t="s">
        <v>3027</v>
      </c>
      <c r="B28" s="297" t="s">
        <v>4013</v>
      </c>
      <c r="C28" s="296">
        <v>17</v>
      </c>
      <c r="D28" s="271"/>
      <c r="E28" s="271"/>
      <c r="F28" s="270" t="str">
        <f t="shared" si="0"/>
        <v>-</v>
      </c>
    </row>
    <row r="29" spans="1:6">
      <c r="A29" s="295" t="s">
        <v>5</v>
      </c>
      <c r="B29" s="297" t="s">
        <v>2242</v>
      </c>
      <c r="C29" s="296">
        <v>18</v>
      </c>
      <c r="D29" s="269">
        <f>SUM(D30:D34)</f>
        <v>0</v>
      </c>
      <c r="E29" s="269">
        <f>SUM(E30:E34)</f>
        <v>0</v>
      </c>
      <c r="F29" s="270" t="str">
        <f t="shared" si="0"/>
        <v>-</v>
      </c>
    </row>
    <row r="30" spans="1:6">
      <c r="A30" s="295" t="s">
        <v>4014</v>
      </c>
      <c r="B30" s="297" t="s">
        <v>4015</v>
      </c>
      <c r="C30" s="296">
        <v>19</v>
      </c>
      <c r="D30" s="271"/>
      <c r="E30" s="271"/>
      <c r="F30" s="270" t="str">
        <f t="shared" si="0"/>
        <v>-</v>
      </c>
    </row>
    <row r="31" spans="1:6">
      <c r="A31" s="295" t="s">
        <v>4016</v>
      </c>
      <c r="B31" s="297" t="s">
        <v>4017</v>
      </c>
      <c r="C31" s="296">
        <v>20</v>
      </c>
      <c r="D31" s="271"/>
      <c r="E31" s="271"/>
      <c r="F31" s="270" t="str">
        <f t="shared" si="0"/>
        <v>-</v>
      </c>
    </row>
    <row r="32" spans="1:6">
      <c r="A32" s="295" t="s">
        <v>4018</v>
      </c>
      <c r="B32" s="297" t="s">
        <v>4019</v>
      </c>
      <c r="C32" s="296">
        <v>21</v>
      </c>
      <c r="D32" s="271"/>
      <c r="E32" s="271"/>
      <c r="F32" s="270" t="str">
        <f t="shared" si="0"/>
        <v>-</v>
      </c>
    </row>
    <row r="33" spans="1:6">
      <c r="A33" s="295" t="s">
        <v>4020</v>
      </c>
      <c r="B33" s="297" t="s">
        <v>4021</v>
      </c>
      <c r="C33" s="296">
        <v>22</v>
      </c>
      <c r="D33" s="271"/>
      <c r="E33" s="271"/>
      <c r="F33" s="270" t="str">
        <f t="shared" si="0"/>
        <v>-</v>
      </c>
    </row>
    <row r="34" spans="1:6">
      <c r="A34" s="295" t="s">
        <v>4022</v>
      </c>
      <c r="B34" s="297" t="s">
        <v>4023</v>
      </c>
      <c r="C34" s="296">
        <v>23</v>
      </c>
      <c r="D34" s="271"/>
      <c r="E34" s="271"/>
      <c r="F34" s="270" t="str">
        <f t="shared" si="0"/>
        <v>-</v>
      </c>
    </row>
    <row r="35" spans="1:6">
      <c r="A35" s="295" t="s">
        <v>2422</v>
      </c>
      <c r="B35" s="297" t="s">
        <v>1190</v>
      </c>
      <c r="C35" s="296">
        <v>24</v>
      </c>
      <c r="D35" s="269">
        <f>SUM(D36:D41)</f>
        <v>0</v>
      </c>
      <c r="E35" s="269">
        <f>SUM(E36:E41)</f>
        <v>0</v>
      </c>
      <c r="F35" s="270" t="str">
        <f t="shared" si="0"/>
        <v>-</v>
      </c>
    </row>
    <row r="36" spans="1:6">
      <c r="A36" s="295" t="s">
        <v>4024</v>
      </c>
      <c r="B36" s="297" t="s">
        <v>4025</v>
      </c>
      <c r="C36" s="296">
        <v>25</v>
      </c>
      <c r="D36" s="271"/>
      <c r="E36" s="271"/>
      <c r="F36" s="270" t="str">
        <f t="shared" si="0"/>
        <v>-</v>
      </c>
    </row>
    <row r="37" spans="1:6">
      <c r="A37" s="295" t="s">
        <v>4026</v>
      </c>
      <c r="B37" s="297" t="s">
        <v>4027</v>
      </c>
      <c r="C37" s="296">
        <v>26</v>
      </c>
      <c r="D37" s="271"/>
      <c r="E37" s="271"/>
      <c r="F37" s="270" t="str">
        <f t="shared" si="0"/>
        <v>-</v>
      </c>
    </row>
    <row r="38" spans="1:6">
      <c r="A38" s="295" t="s">
        <v>4028</v>
      </c>
      <c r="B38" s="297" t="s">
        <v>1744</v>
      </c>
      <c r="C38" s="296">
        <v>27</v>
      </c>
      <c r="D38" s="271"/>
      <c r="E38" s="271"/>
      <c r="F38" s="270" t="str">
        <f t="shared" si="0"/>
        <v>-</v>
      </c>
    </row>
    <row r="39" spans="1:6">
      <c r="A39" s="295" t="s">
        <v>1745</v>
      </c>
      <c r="B39" s="297" t="s">
        <v>1746</v>
      </c>
      <c r="C39" s="296">
        <v>28</v>
      </c>
      <c r="D39" s="271"/>
      <c r="E39" s="271"/>
      <c r="F39" s="270" t="str">
        <f t="shared" si="0"/>
        <v>-</v>
      </c>
    </row>
    <row r="40" spans="1:6">
      <c r="A40" s="295" t="s">
        <v>1747</v>
      </c>
      <c r="B40" s="297" t="s">
        <v>1748</v>
      </c>
      <c r="C40" s="296">
        <v>29</v>
      </c>
      <c r="D40" s="271"/>
      <c r="E40" s="271"/>
      <c r="F40" s="270" t="str">
        <f t="shared" si="0"/>
        <v>-</v>
      </c>
    </row>
    <row r="41" spans="1:6">
      <c r="A41" s="295" t="s">
        <v>1749</v>
      </c>
      <c r="B41" s="297" t="s">
        <v>3462</v>
      </c>
      <c r="C41" s="296">
        <v>30</v>
      </c>
      <c r="D41" s="271"/>
      <c r="E41" s="271"/>
      <c r="F41" s="270" t="str">
        <f t="shared" si="0"/>
        <v>-</v>
      </c>
    </row>
    <row r="42" spans="1:6">
      <c r="A42" s="295" t="s">
        <v>2424</v>
      </c>
      <c r="B42" s="297" t="s">
        <v>3463</v>
      </c>
      <c r="C42" s="296">
        <v>31</v>
      </c>
      <c r="D42" s="269">
        <f>D43+D46+D50+D57+D61+D67+D68+D73+D81</f>
        <v>0</v>
      </c>
      <c r="E42" s="269">
        <f>E43+E46+E50+E57+E61+E67+E68+E73+E81</f>
        <v>0</v>
      </c>
      <c r="F42" s="270" t="str">
        <f t="shared" si="0"/>
        <v>-</v>
      </c>
    </row>
    <row r="43" spans="1:6">
      <c r="A43" s="295" t="s">
        <v>2425</v>
      </c>
      <c r="B43" s="297" t="s">
        <v>3464</v>
      </c>
      <c r="C43" s="296">
        <v>32</v>
      </c>
      <c r="D43" s="269">
        <f>SUM(D44:D45)</f>
        <v>0</v>
      </c>
      <c r="E43" s="269">
        <f>SUM(E44:E45)</f>
        <v>0</v>
      </c>
      <c r="F43" s="270" t="str">
        <f t="shared" si="0"/>
        <v>-</v>
      </c>
    </row>
    <row r="44" spans="1:6">
      <c r="A44" s="295" t="s">
        <v>3465</v>
      </c>
      <c r="B44" s="297" t="s">
        <v>3466</v>
      </c>
      <c r="C44" s="296">
        <v>33</v>
      </c>
      <c r="D44" s="271"/>
      <c r="E44" s="271"/>
      <c r="F44" s="270" t="str">
        <f t="shared" si="0"/>
        <v>-</v>
      </c>
    </row>
    <row r="45" spans="1:6">
      <c r="A45" s="295" t="s">
        <v>3467</v>
      </c>
      <c r="B45" s="297" t="s">
        <v>3468</v>
      </c>
      <c r="C45" s="296">
        <v>34</v>
      </c>
      <c r="D45" s="271"/>
      <c r="E45" s="271"/>
      <c r="F45" s="270" t="str">
        <f t="shared" si="0"/>
        <v>-</v>
      </c>
    </row>
    <row r="46" spans="1:6">
      <c r="A46" s="295" t="s">
        <v>2427</v>
      </c>
      <c r="B46" s="297" t="s">
        <v>2241</v>
      </c>
      <c r="C46" s="296">
        <v>35</v>
      </c>
      <c r="D46" s="269">
        <f>SUM(D47:D49)</f>
        <v>0</v>
      </c>
      <c r="E46" s="269">
        <f>SUM(E47:E49)</f>
        <v>0</v>
      </c>
      <c r="F46" s="270" t="str">
        <f t="shared" si="0"/>
        <v>-</v>
      </c>
    </row>
    <row r="47" spans="1:6">
      <c r="A47" s="295" t="s">
        <v>3469</v>
      </c>
      <c r="B47" s="297" t="s">
        <v>3470</v>
      </c>
      <c r="C47" s="296">
        <v>36</v>
      </c>
      <c r="D47" s="271"/>
      <c r="E47" s="271"/>
      <c r="F47" s="270" t="str">
        <f t="shared" si="0"/>
        <v>-</v>
      </c>
    </row>
    <row r="48" spans="1:6">
      <c r="A48" s="295" t="s">
        <v>3471</v>
      </c>
      <c r="B48" s="297" t="s">
        <v>3472</v>
      </c>
      <c r="C48" s="296">
        <v>37</v>
      </c>
      <c r="D48" s="271"/>
      <c r="E48" s="271"/>
      <c r="F48" s="270" t="str">
        <f t="shared" si="0"/>
        <v>-</v>
      </c>
    </row>
    <row r="49" spans="1:6">
      <c r="A49" s="295" t="s">
        <v>3473</v>
      </c>
      <c r="B49" s="297" t="s">
        <v>3474</v>
      </c>
      <c r="C49" s="296">
        <v>38</v>
      </c>
      <c r="D49" s="271"/>
      <c r="E49" s="271"/>
      <c r="F49" s="270" t="str">
        <f t="shared" si="0"/>
        <v>-</v>
      </c>
    </row>
    <row r="50" spans="1:6">
      <c r="A50" s="295" t="s">
        <v>3475</v>
      </c>
      <c r="B50" s="297" t="s">
        <v>2240</v>
      </c>
      <c r="C50" s="296">
        <v>39</v>
      </c>
      <c r="D50" s="269">
        <f>SUM(D51:D56)</f>
        <v>0</v>
      </c>
      <c r="E50" s="269">
        <f>SUM(E51:E56)</f>
        <v>0</v>
      </c>
      <c r="F50" s="270" t="str">
        <f t="shared" si="0"/>
        <v>-</v>
      </c>
    </row>
    <row r="51" spans="1:6">
      <c r="A51" s="295" t="s">
        <v>3476</v>
      </c>
      <c r="B51" s="297" t="s">
        <v>1937</v>
      </c>
      <c r="C51" s="296">
        <v>40</v>
      </c>
      <c r="D51" s="271"/>
      <c r="E51" s="271"/>
      <c r="F51" s="270" t="str">
        <f t="shared" si="0"/>
        <v>-</v>
      </c>
    </row>
    <row r="52" spans="1:6">
      <c r="A52" s="295" t="s">
        <v>1938</v>
      </c>
      <c r="B52" s="297" t="s">
        <v>1939</v>
      </c>
      <c r="C52" s="296">
        <v>41</v>
      </c>
      <c r="D52" s="271"/>
      <c r="E52" s="271"/>
      <c r="F52" s="270" t="str">
        <f t="shared" si="0"/>
        <v>-</v>
      </c>
    </row>
    <row r="53" spans="1:6">
      <c r="A53" s="295" t="s">
        <v>1940</v>
      </c>
      <c r="B53" s="297" t="s">
        <v>1941</v>
      </c>
      <c r="C53" s="296">
        <v>42</v>
      </c>
      <c r="D53" s="271"/>
      <c r="E53" s="271"/>
      <c r="F53" s="270" t="str">
        <f t="shared" si="0"/>
        <v>-</v>
      </c>
    </row>
    <row r="54" spans="1:6">
      <c r="A54" s="295" t="s">
        <v>1942</v>
      </c>
      <c r="B54" s="297" t="s">
        <v>1943</v>
      </c>
      <c r="C54" s="296">
        <v>43</v>
      </c>
      <c r="D54" s="271"/>
      <c r="E54" s="271"/>
      <c r="F54" s="270" t="str">
        <f t="shared" si="0"/>
        <v>-</v>
      </c>
    </row>
    <row r="55" spans="1:6">
      <c r="A55" s="295" t="s">
        <v>1944</v>
      </c>
      <c r="B55" s="297" t="s">
        <v>1945</v>
      </c>
      <c r="C55" s="296">
        <v>44</v>
      </c>
      <c r="D55" s="271"/>
      <c r="E55" s="271"/>
      <c r="F55" s="270" t="str">
        <f t="shared" si="0"/>
        <v>-</v>
      </c>
    </row>
    <row r="56" spans="1:6">
      <c r="A56" s="295" t="s">
        <v>1946</v>
      </c>
      <c r="B56" s="297" t="s">
        <v>3119</v>
      </c>
      <c r="C56" s="296">
        <v>45</v>
      </c>
      <c r="D56" s="271"/>
      <c r="E56" s="271"/>
      <c r="F56" s="270" t="str">
        <f t="shared" si="0"/>
        <v>-</v>
      </c>
    </row>
    <row r="57" spans="1:6">
      <c r="A57" s="295" t="s">
        <v>3120</v>
      </c>
      <c r="B57" s="297" t="s">
        <v>2239</v>
      </c>
      <c r="C57" s="296">
        <v>46</v>
      </c>
      <c r="D57" s="269">
        <f>SUM(D58:D60)</f>
        <v>0</v>
      </c>
      <c r="E57" s="269">
        <f>SUM(E58:E60)</f>
        <v>0</v>
      </c>
      <c r="F57" s="270" t="str">
        <f t="shared" si="0"/>
        <v>-</v>
      </c>
    </row>
    <row r="58" spans="1:6">
      <c r="A58" s="295" t="s">
        <v>3121</v>
      </c>
      <c r="B58" s="297" t="s">
        <v>369</v>
      </c>
      <c r="C58" s="296">
        <v>47</v>
      </c>
      <c r="D58" s="271"/>
      <c r="E58" s="271"/>
      <c r="F58" s="270" t="str">
        <f t="shared" si="0"/>
        <v>-</v>
      </c>
    </row>
    <row r="59" spans="1:6">
      <c r="A59" s="295" t="s">
        <v>370</v>
      </c>
      <c r="B59" s="297" t="s">
        <v>371</v>
      </c>
      <c r="C59" s="296">
        <v>48</v>
      </c>
      <c r="D59" s="271"/>
      <c r="E59" s="271"/>
      <c r="F59" s="270" t="str">
        <f t="shared" si="0"/>
        <v>-</v>
      </c>
    </row>
    <row r="60" spans="1:6">
      <c r="A60" s="295" t="s">
        <v>372</v>
      </c>
      <c r="B60" s="297" t="s">
        <v>373</v>
      </c>
      <c r="C60" s="296">
        <v>49</v>
      </c>
      <c r="D60" s="271"/>
      <c r="E60" s="271"/>
      <c r="F60" s="270" t="str">
        <f t="shared" si="0"/>
        <v>-</v>
      </c>
    </row>
    <row r="61" spans="1:6">
      <c r="A61" s="295" t="s">
        <v>374</v>
      </c>
      <c r="B61" s="297" t="s">
        <v>326</v>
      </c>
      <c r="C61" s="296">
        <v>50</v>
      </c>
      <c r="D61" s="269">
        <f>SUM(D62:D66)</f>
        <v>0</v>
      </c>
      <c r="E61" s="269">
        <f>SUM(E62:E66)</f>
        <v>0</v>
      </c>
      <c r="F61" s="270" t="str">
        <f t="shared" si="0"/>
        <v>-</v>
      </c>
    </row>
    <row r="62" spans="1:6">
      <c r="A62" s="295" t="s">
        <v>375</v>
      </c>
      <c r="B62" s="297" t="s">
        <v>376</v>
      </c>
      <c r="C62" s="296">
        <v>51</v>
      </c>
      <c r="D62" s="271"/>
      <c r="E62" s="271"/>
      <c r="F62" s="270" t="str">
        <f t="shared" si="0"/>
        <v>-</v>
      </c>
    </row>
    <row r="63" spans="1:6">
      <c r="A63" s="295" t="s">
        <v>377</v>
      </c>
      <c r="B63" s="297" t="s">
        <v>3459</v>
      </c>
      <c r="C63" s="296">
        <v>52</v>
      </c>
      <c r="D63" s="271"/>
      <c r="E63" s="271"/>
      <c r="F63" s="270" t="str">
        <f t="shared" si="0"/>
        <v>-</v>
      </c>
    </row>
    <row r="64" spans="1:6">
      <c r="A64" s="295" t="s">
        <v>378</v>
      </c>
      <c r="B64" s="297" t="s">
        <v>379</v>
      </c>
      <c r="C64" s="296">
        <v>53</v>
      </c>
      <c r="D64" s="271"/>
      <c r="E64" s="271"/>
      <c r="F64" s="270" t="str">
        <f t="shared" si="0"/>
        <v>-</v>
      </c>
    </row>
    <row r="65" spans="1:6">
      <c r="A65" s="295" t="s">
        <v>380</v>
      </c>
      <c r="B65" s="297" t="s">
        <v>381</v>
      </c>
      <c r="C65" s="296">
        <v>54</v>
      </c>
      <c r="D65" s="271"/>
      <c r="E65" s="271"/>
      <c r="F65" s="270" t="str">
        <f t="shared" si="0"/>
        <v>-</v>
      </c>
    </row>
    <row r="66" spans="1:6">
      <c r="A66" s="295" t="s">
        <v>382</v>
      </c>
      <c r="B66" s="297" t="s">
        <v>383</v>
      </c>
      <c r="C66" s="296">
        <v>55</v>
      </c>
      <c r="D66" s="271"/>
      <c r="E66" s="271"/>
      <c r="F66" s="270" t="str">
        <f t="shared" si="0"/>
        <v>-</v>
      </c>
    </row>
    <row r="67" spans="1:6">
      <c r="A67" s="295" t="s">
        <v>384</v>
      </c>
      <c r="B67" s="297" t="s">
        <v>385</v>
      </c>
      <c r="C67" s="296">
        <v>56</v>
      </c>
      <c r="D67" s="271"/>
      <c r="E67" s="271"/>
      <c r="F67" s="270" t="str">
        <f t="shared" si="0"/>
        <v>-</v>
      </c>
    </row>
    <row r="68" spans="1:6">
      <c r="A68" s="295" t="s">
        <v>386</v>
      </c>
      <c r="B68" s="297" t="s">
        <v>325</v>
      </c>
      <c r="C68" s="296">
        <v>57</v>
      </c>
      <c r="D68" s="269">
        <f>SUM(D69:D72)</f>
        <v>0</v>
      </c>
      <c r="E68" s="269">
        <f>SUM(E69:E72)</f>
        <v>0</v>
      </c>
      <c r="F68" s="270" t="str">
        <f t="shared" si="0"/>
        <v>-</v>
      </c>
    </row>
    <row r="69" spans="1:6">
      <c r="A69" s="295" t="s">
        <v>387</v>
      </c>
      <c r="B69" s="297" t="s">
        <v>388</v>
      </c>
      <c r="C69" s="296">
        <v>58</v>
      </c>
      <c r="D69" s="271"/>
      <c r="E69" s="271"/>
      <c r="F69" s="270" t="str">
        <f t="shared" si="0"/>
        <v>-</v>
      </c>
    </row>
    <row r="70" spans="1:6">
      <c r="A70" s="295" t="s">
        <v>389</v>
      </c>
      <c r="B70" s="297" t="s">
        <v>390</v>
      </c>
      <c r="C70" s="296">
        <v>59</v>
      </c>
      <c r="D70" s="271"/>
      <c r="E70" s="271"/>
      <c r="F70" s="270" t="str">
        <f t="shared" si="0"/>
        <v>-</v>
      </c>
    </row>
    <row r="71" spans="1:6">
      <c r="A71" s="295" t="s">
        <v>391</v>
      </c>
      <c r="B71" s="297" t="s">
        <v>392</v>
      </c>
      <c r="C71" s="296">
        <v>60</v>
      </c>
      <c r="D71" s="271"/>
      <c r="E71" s="271"/>
      <c r="F71" s="270" t="str">
        <f t="shared" si="0"/>
        <v>-</v>
      </c>
    </row>
    <row r="72" spans="1:6">
      <c r="A72" s="295" t="s">
        <v>393</v>
      </c>
      <c r="B72" s="297" t="s">
        <v>394</v>
      </c>
      <c r="C72" s="296">
        <v>61</v>
      </c>
      <c r="D72" s="271"/>
      <c r="E72" s="271"/>
      <c r="F72" s="270" t="str">
        <f t="shared" si="0"/>
        <v>-</v>
      </c>
    </row>
    <row r="73" spans="1:6">
      <c r="A73" s="295" t="s">
        <v>395</v>
      </c>
      <c r="B73" s="297" t="s">
        <v>396</v>
      </c>
      <c r="C73" s="296">
        <v>62</v>
      </c>
      <c r="D73" s="269">
        <f>SUM(D74:D80)</f>
        <v>0</v>
      </c>
      <c r="E73" s="269">
        <f>SUM(E74:E80)</f>
        <v>0</v>
      </c>
      <c r="F73" s="270" t="str">
        <f t="shared" si="0"/>
        <v>-</v>
      </c>
    </row>
    <row r="74" spans="1:6">
      <c r="A74" s="295" t="s">
        <v>397</v>
      </c>
      <c r="B74" s="297" t="s">
        <v>847</v>
      </c>
      <c r="C74" s="296">
        <v>63</v>
      </c>
      <c r="D74" s="271"/>
      <c r="E74" s="271"/>
      <c r="F74" s="270" t="str">
        <f t="shared" si="0"/>
        <v>-</v>
      </c>
    </row>
    <row r="75" spans="1:6">
      <c r="A75" s="295" t="s">
        <v>848</v>
      </c>
      <c r="B75" s="297" t="s">
        <v>849</v>
      </c>
      <c r="C75" s="296">
        <v>64</v>
      </c>
      <c r="D75" s="271"/>
      <c r="E75" s="271"/>
      <c r="F75" s="270" t="str">
        <f t="shared" si="0"/>
        <v>-</v>
      </c>
    </row>
    <row r="76" spans="1:6">
      <c r="A76" s="295" t="s">
        <v>850</v>
      </c>
      <c r="B76" s="297" t="s">
        <v>851</v>
      </c>
      <c r="C76" s="296">
        <v>65</v>
      </c>
      <c r="D76" s="271"/>
      <c r="E76" s="271"/>
      <c r="F76" s="270" t="str">
        <f t="shared" si="0"/>
        <v>-</v>
      </c>
    </row>
    <row r="77" spans="1:6">
      <c r="A77" s="295" t="s">
        <v>852</v>
      </c>
      <c r="B77" s="297" t="s">
        <v>853</v>
      </c>
      <c r="C77" s="296">
        <v>66</v>
      </c>
      <c r="D77" s="271"/>
      <c r="E77" s="271"/>
      <c r="F77" s="270" t="str">
        <f t="shared" si="0"/>
        <v>-</v>
      </c>
    </row>
    <row r="78" spans="1:6">
      <c r="A78" s="295" t="s">
        <v>854</v>
      </c>
      <c r="B78" s="297" t="s">
        <v>855</v>
      </c>
      <c r="C78" s="296">
        <v>67</v>
      </c>
      <c r="D78" s="271"/>
      <c r="E78" s="271"/>
      <c r="F78" s="270" t="str">
        <f t="shared" ref="F78:F140" si="1">IF(D78&gt;0,IF(E78/D78&gt;=100,"&gt;&gt;100",E78/D78*100),"-")</f>
        <v>-</v>
      </c>
    </row>
    <row r="79" spans="1:6">
      <c r="A79" s="295" t="s">
        <v>856</v>
      </c>
      <c r="B79" s="297" t="s">
        <v>1409</v>
      </c>
      <c r="C79" s="296">
        <v>68</v>
      </c>
      <c r="D79" s="271"/>
      <c r="E79" s="271"/>
      <c r="F79" s="270" t="str">
        <f t="shared" si="1"/>
        <v>-</v>
      </c>
    </row>
    <row r="80" spans="1:6">
      <c r="A80" s="295" t="s">
        <v>1410</v>
      </c>
      <c r="B80" s="297" t="s">
        <v>1197</v>
      </c>
      <c r="C80" s="296">
        <v>69</v>
      </c>
      <c r="D80" s="271"/>
      <c r="E80" s="271"/>
      <c r="F80" s="270" t="str">
        <f t="shared" si="1"/>
        <v>-</v>
      </c>
    </row>
    <row r="81" spans="1:6">
      <c r="A81" s="295" t="s">
        <v>2428</v>
      </c>
      <c r="B81" s="297" t="s">
        <v>1198</v>
      </c>
      <c r="C81" s="296">
        <v>70</v>
      </c>
      <c r="D81" s="271"/>
      <c r="E81" s="271"/>
      <c r="F81" s="270" t="str">
        <f t="shared" si="1"/>
        <v>-</v>
      </c>
    </row>
    <row r="82" spans="1:6">
      <c r="A82" s="295" t="s">
        <v>82</v>
      </c>
      <c r="B82" s="297" t="s">
        <v>324</v>
      </c>
      <c r="C82" s="296">
        <v>71</v>
      </c>
      <c r="D82" s="269">
        <f>SUM(D83:D88)</f>
        <v>0</v>
      </c>
      <c r="E82" s="269">
        <f>SUM(E83:E88)</f>
        <v>0</v>
      </c>
      <c r="F82" s="270" t="str">
        <f t="shared" si="1"/>
        <v>-</v>
      </c>
    </row>
    <row r="83" spans="1:6">
      <c r="A83" s="295" t="s">
        <v>83</v>
      </c>
      <c r="B83" s="297" t="s">
        <v>1199</v>
      </c>
      <c r="C83" s="296">
        <v>72</v>
      </c>
      <c r="D83" s="271"/>
      <c r="E83" s="271"/>
      <c r="F83" s="270" t="str">
        <f t="shared" si="1"/>
        <v>-</v>
      </c>
    </row>
    <row r="84" spans="1:6">
      <c r="A84" s="295" t="s">
        <v>85</v>
      </c>
      <c r="B84" s="297" t="s">
        <v>1200</v>
      </c>
      <c r="C84" s="296">
        <v>73</v>
      </c>
      <c r="D84" s="271"/>
      <c r="E84" s="271"/>
      <c r="F84" s="270" t="str">
        <f t="shared" si="1"/>
        <v>-</v>
      </c>
    </row>
    <row r="85" spans="1:6">
      <c r="A85" s="295" t="s">
        <v>87</v>
      </c>
      <c r="B85" s="297" t="s">
        <v>1201</v>
      </c>
      <c r="C85" s="296">
        <v>74</v>
      </c>
      <c r="D85" s="271"/>
      <c r="E85" s="271"/>
      <c r="F85" s="270" t="str">
        <f t="shared" si="1"/>
        <v>-</v>
      </c>
    </row>
    <row r="86" spans="1:6">
      <c r="A86" s="295" t="s">
        <v>89</v>
      </c>
      <c r="B86" s="297" t="s">
        <v>1202</v>
      </c>
      <c r="C86" s="296">
        <v>75</v>
      </c>
      <c r="D86" s="271"/>
      <c r="E86" s="271"/>
      <c r="F86" s="270" t="str">
        <f t="shared" si="1"/>
        <v>-</v>
      </c>
    </row>
    <row r="87" spans="1:6">
      <c r="A87" s="295" t="s">
        <v>91</v>
      </c>
      <c r="B87" s="297" t="s">
        <v>3202</v>
      </c>
      <c r="C87" s="296">
        <v>76</v>
      </c>
      <c r="D87" s="271"/>
      <c r="E87" s="271"/>
      <c r="F87" s="270" t="str">
        <f t="shared" si="1"/>
        <v>-</v>
      </c>
    </row>
    <row r="88" spans="1:6">
      <c r="A88" s="295" t="s">
        <v>93</v>
      </c>
      <c r="B88" s="297" t="s">
        <v>3203</v>
      </c>
      <c r="C88" s="296">
        <v>77</v>
      </c>
      <c r="D88" s="271"/>
      <c r="E88" s="271"/>
      <c r="F88" s="270" t="str">
        <f t="shared" si="1"/>
        <v>-</v>
      </c>
    </row>
    <row r="89" spans="1:6">
      <c r="A89" s="295" t="s">
        <v>94</v>
      </c>
      <c r="B89" s="297" t="s">
        <v>323</v>
      </c>
      <c r="C89" s="296">
        <v>78</v>
      </c>
      <c r="D89" s="269">
        <f>SUM(D90:D95)</f>
        <v>0</v>
      </c>
      <c r="E89" s="269">
        <f>SUM(E90:E95)</f>
        <v>0</v>
      </c>
      <c r="F89" s="270" t="str">
        <f t="shared" si="1"/>
        <v>-</v>
      </c>
    </row>
    <row r="90" spans="1:6">
      <c r="A90" s="295" t="s">
        <v>95</v>
      </c>
      <c r="B90" s="297" t="s">
        <v>3204</v>
      </c>
      <c r="C90" s="296">
        <v>79</v>
      </c>
      <c r="D90" s="271"/>
      <c r="E90" s="271"/>
      <c r="F90" s="270" t="str">
        <f t="shared" si="1"/>
        <v>-</v>
      </c>
    </row>
    <row r="91" spans="1:6">
      <c r="A91" s="295" t="s">
        <v>97</v>
      </c>
      <c r="B91" s="297" t="s">
        <v>3205</v>
      </c>
      <c r="C91" s="296">
        <v>80</v>
      </c>
      <c r="D91" s="271"/>
      <c r="E91" s="271"/>
      <c r="F91" s="270" t="str">
        <f t="shared" si="1"/>
        <v>-</v>
      </c>
    </row>
    <row r="92" spans="1:6">
      <c r="A92" s="295" t="s">
        <v>2936</v>
      </c>
      <c r="B92" s="297" t="s">
        <v>2937</v>
      </c>
      <c r="C92" s="296">
        <v>81</v>
      </c>
      <c r="D92" s="271"/>
      <c r="E92" s="271"/>
      <c r="F92" s="270" t="str">
        <f t="shared" si="1"/>
        <v>-</v>
      </c>
    </row>
    <row r="93" spans="1:6">
      <c r="A93" s="295" t="s">
        <v>99</v>
      </c>
      <c r="B93" s="297" t="s">
        <v>2938</v>
      </c>
      <c r="C93" s="296">
        <v>82</v>
      </c>
      <c r="D93" s="271"/>
      <c r="E93" s="271"/>
      <c r="F93" s="270" t="str">
        <f t="shared" si="1"/>
        <v>-</v>
      </c>
    </row>
    <row r="94" spans="1:6">
      <c r="A94" s="295" t="s">
        <v>2939</v>
      </c>
      <c r="B94" s="297" t="s">
        <v>2940</v>
      </c>
      <c r="C94" s="296">
        <v>83</v>
      </c>
      <c r="D94" s="271"/>
      <c r="E94" s="271"/>
      <c r="F94" s="270" t="str">
        <f t="shared" si="1"/>
        <v>-</v>
      </c>
    </row>
    <row r="95" spans="1:6">
      <c r="A95" s="295" t="s">
        <v>2941</v>
      </c>
      <c r="B95" s="297" t="s">
        <v>3621</v>
      </c>
      <c r="C95" s="296">
        <v>84</v>
      </c>
      <c r="D95" s="271"/>
      <c r="E95" s="271"/>
      <c r="F95" s="270" t="str">
        <f t="shared" si="1"/>
        <v>-</v>
      </c>
    </row>
    <row r="96" spans="1:6">
      <c r="A96" s="295" t="s">
        <v>3622</v>
      </c>
      <c r="B96" s="297" t="s">
        <v>2403</v>
      </c>
      <c r="C96" s="296">
        <v>85</v>
      </c>
      <c r="D96" s="269">
        <f>D97+D101+D106+D111+D112+D113</f>
        <v>0</v>
      </c>
      <c r="E96" s="269">
        <f>E97+E101+E106+E111+E112+E113</f>
        <v>0</v>
      </c>
      <c r="F96" s="270" t="str">
        <f t="shared" si="1"/>
        <v>-</v>
      </c>
    </row>
    <row r="97" spans="1:6">
      <c r="A97" s="295" t="s">
        <v>3623</v>
      </c>
      <c r="B97" s="297" t="s">
        <v>2460</v>
      </c>
      <c r="C97" s="296">
        <v>86</v>
      </c>
      <c r="D97" s="269">
        <f>SUM(D98:D100)</f>
        <v>0</v>
      </c>
      <c r="E97" s="269">
        <f>SUM(E98:E100)</f>
        <v>0</v>
      </c>
      <c r="F97" s="270" t="str">
        <f t="shared" si="1"/>
        <v>-</v>
      </c>
    </row>
    <row r="98" spans="1:6">
      <c r="A98" s="295" t="s">
        <v>3624</v>
      </c>
      <c r="B98" s="297" t="s">
        <v>179</v>
      </c>
      <c r="C98" s="296">
        <v>87</v>
      </c>
      <c r="D98" s="271"/>
      <c r="E98" s="271"/>
      <c r="F98" s="270" t="str">
        <f t="shared" si="1"/>
        <v>-</v>
      </c>
    </row>
    <row r="99" spans="1:6">
      <c r="A99" s="295" t="s">
        <v>180</v>
      </c>
      <c r="B99" s="297" t="s">
        <v>181</v>
      </c>
      <c r="C99" s="296">
        <v>88</v>
      </c>
      <c r="D99" s="271"/>
      <c r="E99" s="271"/>
      <c r="F99" s="270" t="str">
        <f t="shared" si="1"/>
        <v>-</v>
      </c>
    </row>
    <row r="100" spans="1:6">
      <c r="A100" s="295" t="s">
        <v>182</v>
      </c>
      <c r="B100" s="297" t="s">
        <v>183</v>
      </c>
      <c r="C100" s="296">
        <v>89</v>
      </c>
      <c r="D100" s="271"/>
      <c r="E100" s="271"/>
      <c r="F100" s="270" t="str">
        <f t="shared" si="1"/>
        <v>-</v>
      </c>
    </row>
    <row r="101" spans="1:6">
      <c r="A101" s="295" t="s">
        <v>184</v>
      </c>
      <c r="B101" s="297" t="s">
        <v>2461</v>
      </c>
      <c r="C101" s="296">
        <v>90</v>
      </c>
      <c r="D101" s="269">
        <f>SUM(D102:D105)</f>
        <v>0</v>
      </c>
      <c r="E101" s="269">
        <f>SUM(E102:E105)</f>
        <v>0</v>
      </c>
      <c r="F101" s="270" t="str">
        <f t="shared" si="1"/>
        <v>-</v>
      </c>
    </row>
    <row r="102" spans="1:6">
      <c r="A102" s="295" t="s">
        <v>185</v>
      </c>
      <c r="B102" s="297" t="s">
        <v>186</v>
      </c>
      <c r="C102" s="296">
        <v>91</v>
      </c>
      <c r="D102" s="271"/>
      <c r="E102" s="271"/>
      <c r="F102" s="270" t="str">
        <f t="shared" si="1"/>
        <v>-</v>
      </c>
    </row>
    <row r="103" spans="1:6">
      <c r="A103" s="295" t="s">
        <v>187</v>
      </c>
      <c r="B103" s="297" t="s">
        <v>188</v>
      </c>
      <c r="C103" s="296">
        <v>92</v>
      </c>
      <c r="D103" s="271"/>
      <c r="E103" s="271"/>
      <c r="F103" s="270" t="str">
        <f t="shared" si="1"/>
        <v>-</v>
      </c>
    </row>
    <row r="104" spans="1:6">
      <c r="A104" s="295" t="s">
        <v>189</v>
      </c>
      <c r="B104" s="297" t="s">
        <v>190</v>
      </c>
      <c r="C104" s="296">
        <v>93</v>
      </c>
      <c r="D104" s="271"/>
      <c r="E104" s="271"/>
      <c r="F104" s="270" t="str">
        <f t="shared" si="1"/>
        <v>-</v>
      </c>
    </row>
    <row r="105" spans="1:6">
      <c r="A105" s="295" t="s">
        <v>191</v>
      </c>
      <c r="B105" s="297" t="s">
        <v>192</v>
      </c>
      <c r="C105" s="296">
        <v>94</v>
      </c>
      <c r="D105" s="271"/>
      <c r="E105" s="271"/>
      <c r="F105" s="270" t="str">
        <f t="shared" si="1"/>
        <v>-</v>
      </c>
    </row>
    <row r="106" spans="1:6">
      <c r="A106" s="295" t="s">
        <v>193</v>
      </c>
      <c r="B106" s="297" t="s">
        <v>2462</v>
      </c>
      <c r="C106" s="296">
        <v>95</v>
      </c>
      <c r="D106" s="269">
        <f>SUM(D107:D110)</f>
        <v>0</v>
      </c>
      <c r="E106" s="269">
        <f>SUM(E107:E110)</f>
        <v>0</v>
      </c>
      <c r="F106" s="270" t="str">
        <f t="shared" si="1"/>
        <v>-</v>
      </c>
    </row>
    <row r="107" spans="1:6">
      <c r="A107" s="295" t="s">
        <v>194</v>
      </c>
      <c r="B107" s="297" t="s">
        <v>195</v>
      </c>
      <c r="C107" s="296">
        <v>96</v>
      </c>
      <c r="D107" s="271"/>
      <c r="E107" s="271"/>
      <c r="F107" s="270" t="str">
        <f t="shared" si="1"/>
        <v>-</v>
      </c>
    </row>
    <row r="108" spans="1:6">
      <c r="A108" s="295" t="s">
        <v>196</v>
      </c>
      <c r="B108" s="297" t="s">
        <v>197</v>
      </c>
      <c r="C108" s="296">
        <v>97</v>
      </c>
      <c r="D108" s="271"/>
      <c r="E108" s="271"/>
      <c r="F108" s="270" t="str">
        <f t="shared" si="1"/>
        <v>-</v>
      </c>
    </row>
    <row r="109" spans="1:6">
      <c r="A109" s="295" t="s">
        <v>198</v>
      </c>
      <c r="B109" s="297" t="s">
        <v>438</v>
      </c>
      <c r="C109" s="296">
        <v>98</v>
      </c>
      <c r="D109" s="271"/>
      <c r="E109" s="271"/>
      <c r="F109" s="270" t="str">
        <f t="shared" si="1"/>
        <v>-</v>
      </c>
    </row>
    <row r="110" spans="1:6">
      <c r="A110" s="295" t="s">
        <v>439</v>
      </c>
      <c r="B110" s="297" t="s">
        <v>440</v>
      </c>
      <c r="C110" s="296">
        <v>99</v>
      </c>
      <c r="D110" s="271"/>
      <c r="E110" s="271"/>
      <c r="F110" s="270" t="str">
        <f t="shared" si="1"/>
        <v>-</v>
      </c>
    </row>
    <row r="111" spans="1:6">
      <c r="A111" s="295" t="s">
        <v>1468</v>
      </c>
      <c r="B111" s="297" t="s">
        <v>1082</v>
      </c>
      <c r="C111" s="296">
        <v>100</v>
      </c>
      <c r="D111" s="271"/>
      <c r="E111" s="271"/>
      <c r="F111" s="270" t="str">
        <f t="shared" si="1"/>
        <v>-</v>
      </c>
    </row>
    <row r="112" spans="1:6">
      <c r="A112" s="295" t="s">
        <v>1083</v>
      </c>
      <c r="B112" s="297" t="s">
        <v>1084</v>
      </c>
      <c r="C112" s="296">
        <v>101</v>
      </c>
      <c r="D112" s="271"/>
      <c r="E112" s="271"/>
      <c r="F112" s="270" t="str">
        <f t="shared" si="1"/>
        <v>-</v>
      </c>
    </row>
    <row r="113" spans="1:6">
      <c r="A113" s="295" t="s">
        <v>1085</v>
      </c>
      <c r="B113" s="297" t="s">
        <v>1086</v>
      </c>
      <c r="C113" s="296">
        <v>102</v>
      </c>
      <c r="D113" s="271"/>
      <c r="E113" s="271"/>
      <c r="F113" s="270" t="str">
        <f t="shared" si="1"/>
        <v>-</v>
      </c>
    </row>
    <row r="114" spans="1:6">
      <c r="A114" s="295" t="s">
        <v>1087</v>
      </c>
      <c r="B114" s="297" t="s">
        <v>2463</v>
      </c>
      <c r="C114" s="296">
        <v>103</v>
      </c>
      <c r="D114" s="269">
        <f>SUM(D115:D120)</f>
        <v>0</v>
      </c>
      <c r="E114" s="269">
        <f>SUM(E115:E120)</f>
        <v>0</v>
      </c>
      <c r="F114" s="270" t="str">
        <f t="shared" si="1"/>
        <v>-</v>
      </c>
    </row>
    <row r="115" spans="1:6">
      <c r="A115" s="295" t="s">
        <v>2279</v>
      </c>
      <c r="B115" s="297" t="s">
        <v>2280</v>
      </c>
      <c r="C115" s="296">
        <v>104</v>
      </c>
      <c r="D115" s="271"/>
      <c r="E115" s="271"/>
      <c r="F115" s="270" t="str">
        <f t="shared" si="1"/>
        <v>-</v>
      </c>
    </row>
    <row r="116" spans="1:6">
      <c r="A116" s="295" t="s">
        <v>2281</v>
      </c>
      <c r="B116" s="297" t="s">
        <v>2282</v>
      </c>
      <c r="C116" s="296">
        <v>105</v>
      </c>
      <c r="D116" s="271"/>
      <c r="E116" s="271"/>
      <c r="F116" s="270" t="str">
        <f t="shared" si="1"/>
        <v>-</v>
      </c>
    </row>
    <row r="117" spans="1:6">
      <c r="A117" s="295" t="s">
        <v>2283</v>
      </c>
      <c r="B117" s="297" t="s">
        <v>2284</v>
      </c>
      <c r="C117" s="296">
        <v>106</v>
      </c>
      <c r="D117" s="271"/>
      <c r="E117" s="271"/>
      <c r="F117" s="270" t="str">
        <f t="shared" si="1"/>
        <v>-</v>
      </c>
    </row>
    <row r="118" spans="1:6">
      <c r="A118" s="295" t="s">
        <v>2285</v>
      </c>
      <c r="B118" s="297" t="s">
        <v>2286</v>
      </c>
      <c r="C118" s="296">
        <v>107</v>
      </c>
      <c r="D118" s="271"/>
      <c r="E118" s="271"/>
      <c r="F118" s="270" t="str">
        <f t="shared" si="1"/>
        <v>-</v>
      </c>
    </row>
    <row r="119" spans="1:6">
      <c r="A119" s="295" t="s">
        <v>2287</v>
      </c>
      <c r="B119" s="297" t="s">
        <v>2288</v>
      </c>
      <c r="C119" s="296">
        <v>108</v>
      </c>
      <c r="D119" s="271"/>
      <c r="E119" s="271"/>
      <c r="F119" s="270" t="str">
        <f t="shared" si="1"/>
        <v>-</v>
      </c>
    </row>
    <row r="120" spans="1:6">
      <c r="A120" s="295" t="s">
        <v>2289</v>
      </c>
      <c r="B120" s="297" t="s">
        <v>2290</v>
      </c>
      <c r="C120" s="296">
        <v>109</v>
      </c>
      <c r="D120" s="271"/>
      <c r="E120" s="271"/>
      <c r="F120" s="270" t="str">
        <f t="shared" si="1"/>
        <v>-</v>
      </c>
    </row>
    <row r="121" spans="1:6">
      <c r="A121" s="295" t="s">
        <v>2291</v>
      </c>
      <c r="B121" s="297" t="s">
        <v>2404</v>
      </c>
      <c r="C121" s="296">
        <v>110</v>
      </c>
      <c r="D121" s="269">
        <f>D122+D125+D128+D129+SUM(D132:D135)</f>
        <v>0</v>
      </c>
      <c r="E121" s="269">
        <f>E122+E125+E128+E129+SUM(E132:E135)</f>
        <v>0</v>
      </c>
      <c r="F121" s="270" t="str">
        <f t="shared" si="1"/>
        <v>-</v>
      </c>
    </row>
    <row r="122" spans="1:6">
      <c r="A122" s="295" t="s">
        <v>2292</v>
      </c>
      <c r="B122" s="297" t="s">
        <v>2405</v>
      </c>
      <c r="C122" s="296">
        <v>111</v>
      </c>
      <c r="D122" s="269">
        <f>SUM(D123:D124)</f>
        <v>0</v>
      </c>
      <c r="E122" s="269">
        <f>SUM(E123:E124)</f>
        <v>0</v>
      </c>
      <c r="F122" s="270" t="str">
        <f t="shared" si="1"/>
        <v>-</v>
      </c>
    </row>
    <row r="123" spans="1:6">
      <c r="A123" s="295" t="s">
        <v>2293</v>
      </c>
      <c r="B123" s="297" t="s">
        <v>1922</v>
      </c>
      <c r="C123" s="296">
        <v>112</v>
      </c>
      <c r="D123" s="271"/>
      <c r="E123" s="271"/>
      <c r="F123" s="270" t="str">
        <f t="shared" si="1"/>
        <v>-</v>
      </c>
    </row>
    <row r="124" spans="1:6">
      <c r="A124" s="295" t="s">
        <v>2294</v>
      </c>
      <c r="B124" s="297" t="s">
        <v>1923</v>
      </c>
      <c r="C124" s="296">
        <v>113</v>
      </c>
      <c r="D124" s="271"/>
      <c r="E124" s="271"/>
      <c r="F124" s="270" t="str">
        <f t="shared" si="1"/>
        <v>-</v>
      </c>
    </row>
    <row r="125" spans="1:6">
      <c r="A125" s="295" t="s">
        <v>2295</v>
      </c>
      <c r="B125" s="297" t="s">
        <v>2406</v>
      </c>
      <c r="C125" s="296">
        <v>114</v>
      </c>
      <c r="D125" s="269">
        <f>SUM(D126:D127)</f>
        <v>0</v>
      </c>
      <c r="E125" s="269">
        <f>SUM(E126:E127)</f>
        <v>0</v>
      </c>
      <c r="F125" s="270" t="str">
        <f t="shared" si="1"/>
        <v>-</v>
      </c>
    </row>
    <row r="126" spans="1:6">
      <c r="A126" s="295" t="s">
        <v>2296</v>
      </c>
      <c r="B126" s="297" t="s">
        <v>2297</v>
      </c>
      <c r="C126" s="296">
        <v>115</v>
      </c>
      <c r="D126" s="271"/>
      <c r="E126" s="271"/>
      <c r="F126" s="270" t="str">
        <f t="shared" si="1"/>
        <v>-</v>
      </c>
    </row>
    <row r="127" spans="1:6">
      <c r="A127" s="295" t="s">
        <v>2298</v>
      </c>
      <c r="B127" s="297" t="s">
        <v>199</v>
      </c>
      <c r="C127" s="296">
        <v>116</v>
      </c>
      <c r="D127" s="271"/>
      <c r="E127" s="271"/>
      <c r="F127" s="270" t="str">
        <f t="shared" si="1"/>
        <v>-</v>
      </c>
    </row>
    <row r="128" spans="1:6">
      <c r="A128" s="295" t="s">
        <v>200</v>
      </c>
      <c r="B128" s="297" t="s">
        <v>201</v>
      </c>
      <c r="C128" s="296">
        <v>117</v>
      </c>
      <c r="D128" s="271"/>
      <c r="E128" s="271"/>
      <c r="F128" s="270" t="str">
        <f t="shared" si="1"/>
        <v>-</v>
      </c>
    </row>
    <row r="129" spans="1:6">
      <c r="A129" s="295" t="s">
        <v>202</v>
      </c>
      <c r="B129" s="297" t="s">
        <v>2407</v>
      </c>
      <c r="C129" s="296">
        <v>118</v>
      </c>
      <c r="D129" s="269">
        <f>SUM(D130:D131)</f>
        <v>0</v>
      </c>
      <c r="E129" s="269">
        <f>SUM(E130:E131)</f>
        <v>0</v>
      </c>
      <c r="F129" s="270" t="str">
        <f t="shared" si="1"/>
        <v>-</v>
      </c>
    </row>
    <row r="130" spans="1:6">
      <c r="A130" s="295" t="s">
        <v>3087</v>
      </c>
      <c r="B130" s="297" t="s">
        <v>3088</v>
      </c>
      <c r="C130" s="296">
        <v>119</v>
      </c>
      <c r="D130" s="271"/>
      <c r="E130" s="271"/>
      <c r="F130" s="270" t="str">
        <f t="shared" si="1"/>
        <v>-</v>
      </c>
    </row>
    <row r="131" spans="1:6">
      <c r="A131" s="295" t="s">
        <v>3089</v>
      </c>
      <c r="B131" s="297" t="s">
        <v>3090</v>
      </c>
      <c r="C131" s="296">
        <v>120</v>
      </c>
      <c r="D131" s="271"/>
      <c r="E131" s="271"/>
      <c r="F131" s="270" t="str">
        <f t="shared" si="1"/>
        <v>-</v>
      </c>
    </row>
    <row r="132" spans="1:6">
      <c r="A132" s="295" t="s">
        <v>3091</v>
      </c>
      <c r="B132" s="297" t="s">
        <v>3092</v>
      </c>
      <c r="C132" s="296">
        <v>121</v>
      </c>
      <c r="D132" s="271"/>
      <c r="E132" s="271"/>
      <c r="F132" s="270" t="str">
        <f t="shared" si="1"/>
        <v>-</v>
      </c>
    </row>
    <row r="133" spans="1:6">
      <c r="A133" s="295" t="s">
        <v>3093</v>
      </c>
      <c r="B133" s="297" t="s">
        <v>3094</v>
      </c>
      <c r="C133" s="296">
        <v>122</v>
      </c>
      <c r="D133" s="271"/>
      <c r="E133" s="271"/>
      <c r="F133" s="270" t="str">
        <f t="shared" si="1"/>
        <v>-</v>
      </c>
    </row>
    <row r="134" spans="1:6">
      <c r="A134" s="295" t="s">
        <v>3095</v>
      </c>
      <c r="B134" s="297" t="s">
        <v>3096</v>
      </c>
      <c r="C134" s="296">
        <v>123</v>
      </c>
      <c r="D134" s="271"/>
      <c r="E134" s="271"/>
      <c r="F134" s="270" t="str">
        <f t="shared" si="1"/>
        <v>-</v>
      </c>
    </row>
    <row r="135" spans="1:6">
      <c r="A135" s="295" t="s">
        <v>3097</v>
      </c>
      <c r="B135" s="297" t="s">
        <v>3098</v>
      </c>
      <c r="C135" s="296">
        <v>124</v>
      </c>
      <c r="D135" s="271"/>
      <c r="E135" s="271"/>
      <c r="F135" s="270" t="str">
        <f t="shared" si="1"/>
        <v>-</v>
      </c>
    </row>
    <row r="136" spans="1:6">
      <c r="A136" s="295" t="s">
        <v>3099</v>
      </c>
      <c r="B136" s="297" t="s">
        <v>558</v>
      </c>
      <c r="C136" s="296">
        <v>125</v>
      </c>
      <c r="D136" s="269">
        <f>D137+D140+SUM(D141:D147)</f>
        <v>0</v>
      </c>
      <c r="E136" s="269">
        <f>E137+E140+SUM(E141:E147)</f>
        <v>0</v>
      </c>
      <c r="F136" s="270" t="str">
        <f t="shared" si="1"/>
        <v>-</v>
      </c>
    </row>
    <row r="137" spans="1:6">
      <c r="A137" s="295" t="s">
        <v>3100</v>
      </c>
      <c r="B137" s="297" t="s">
        <v>3101</v>
      </c>
      <c r="C137" s="296">
        <v>126</v>
      </c>
      <c r="D137" s="269">
        <f>SUM(D138:D139)</f>
        <v>0</v>
      </c>
      <c r="E137" s="269">
        <f>SUM(E138:E139)</f>
        <v>0</v>
      </c>
      <c r="F137" s="270" t="str">
        <f t="shared" si="1"/>
        <v>-</v>
      </c>
    </row>
    <row r="138" spans="1:6">
      <c r="A138" s="295" t="s">
        <v>3102</v>
      </c>
      <c r="B138" s="297" t="s">
        <v>3103</v>
      </c>
      <c r="C138" s="296">
        <v>127</v>
      </c>
      <c r="D138" s="271"/>
      <c r="E138" s="271"/>
      <c r="F138" s="270" t="str">
        <f t="shared" si="1"/>
        <v>-</v>
      </c>
    </row>
    <row r="139" spans="1:6">
      <c r="A139" s="295" t="s">
        <v>3104</v>
      </c>
      <c r="B139" s="297" t="s">
        <v>3105</v>
      </c>
      <c r="C139" s="296">
        <v>128</v>
      </c>
      <c r="D139" s="271"/>
      <c r="E139" s="271"/>
      <c r="F139" s="270" t="str">
        <f t="shared" si="1"/>
        <v>-</v>
      </c>
    </row>
    <row r="140" spans="1:6">
      <c r="A140" s="295" t="s">
        <v>3106</v>
      </c>
      <c r="B140" s="297" t="s">
        <v>3107</v>
      </c>
      <c r="C140" s="296">
        <v>129</v>
      </c>
      <c r="D140" s="271"/>
      <c r="E140" s="271"/>
      <c r="F140" s="270" t="str">
        <f t="shared" si="1"/>
        <v>-</v>
      </c>
    </row>
    <row r="141" spans="1:6">
      <c r="A141" s="295" t="s">
        <v>3108</v>
      </c>
      <c r="B141" s="297" t="s">
        <v>3460</v>
      </c>
      <c r="C141" s="296">
        <v>130</v>
      </c>
      <c r="D141" s="271"/>
      <c r="E141" s="271"/>
      <c r="F141" s="270" t="str">
        <f>IF(D141&gt;0,IF(E141/D141&gt;=100,"&gt;&gt;100",E141/D141*100),"-")</f>
        <v>-</v>
      </c>
    </row>
    <row r="142" spans="1:6">
      <c r="A142" s="295" t="s">
        <v>3109</v>
      </c>
      <c r="B142" s="297" t="s">
        <v>3110</v>
      </c>
      <c r="C142" s="296">
        <v>131</v>
      </c>
      <c r="D142" s="271"/>
      <c r="E142" s="271"/>
      <c r="F142" s="270" t="str">
        <f t="shared" ref="F142:F148" si="2">IF(D142&gt;0,IF(E142/D142&gt;=100,"&gt;&gt;100",E142/D142*100),"-")</f>
        <v>-</v>
      </c>
    </row>
    <row r="143" spans="1:6">
      <c r="A143" s="295" t="s">
        <v>3111</v>
      </c>
      <c r="B143" s="297" t="s">
        <v>3112</v>
      </c>
      <c r="C143" s="296">
        <v>132</v>
      </c>
      <c r="D143" s="271"/>
      <c r="E143" s="271"/>
      <c r="F143" s="270" t="str">
        <f t="shared" si="2"/>
        <v>-</v>
      </c>
    </row>
    <row r="144" spans="1:6">
      <c r="A144" s="295" t="s">
        <v>3113</v>
      </c>
      <c r="B144" s="297" t="s">
        <v>3114</v>
      </c>
      <c r="C144" s="296">
        <v>133</v>
      </c>
      <c r="D144" s="271"/>
      <c r="E144" s="271"/>
      <c r="F144" s="270" t="str">
        <f t="shared" si="2"/>
        <v>-</v>
      </c>
    </row>
    <row r="145" spans="1:7">
      <c r="A145" s="295" t="s">
        <v>3115</v>
      </c>
      <c r="B145" s="272" t="s">
        <v>3116</v>
      </c>
      <c r="C145" s="296">
        <v>134</v>
      </c>
      <c r="D145" s="271"/>
      <c r="E145" s="271"/>
      <c r="F145" s="270" t="str">
        <f t="shared" si="2"/>
        <v>-</v>
      </c>
    </row>
    <row r="146" spans="1:7">
      <c r="A146" s="295" t="s">
        <v>3117</v>
      </c>
      <c r="B146" s="297" t="s">
        <v>3118</v>
      </c>
      <c r="C146" s="296">
        <v>135</v>
      </c>
      <c r="D146" s="271"/>
      <c r="E146" s="271"/>
      <c r="F146" s="270" t="str">
        <f t="shared" si="2"/>
        <v>-</v>
      </c>
    </row>
    <row r="147" spans="1:7">
      <c r="A147" s="295" t="s">
        <v>2457</v>
      </c>
      <c r="B147" s="297" t="s">
        <v>2561</v>
      </c>
      <c r="C147" s="296">
        <v>136</v>
      </c>
      <c r="D147" s="271"/>
      <c r="E147" s="271"/>
      <c r="F147" s="270" t="str">
        <f t="shared" si="2"/>
        <v>-</v>
      </c>
    </row>
    <row r="148" spans="1:7">
      <c r="A148" s="298"/>
      <c r="B148" s="299" t="s">
        <v>2807</v>
      </c>
      <c r="C148" s="300">
        <v>137</v>
      </c>
      <c r="D148" s="280">
        <f>D12+D29+D35+D42+D82+D89+D96+D114+D121+D136</f>
        <v>0</v>
      </c>
      <c r="E148" s="280">
        <f>E12+E29+E35+E42+E82+E89+E96+E114+E121+E136</f>
        <v>0</v>
      </c>
      <c r="F148" s="278" t="str">
        <f t="shared" si="2"/>
        <v>-</v>
      </c>
    </row>
    <row r="149" spans="1:7" ht="15" customHeight="1"/>
    <row r="150" spans="1:7" s="13" customFormat="1" ht="25.5" customHeight="1">
      <c r="A150" s="14" t="s">
        <v>557</v>
      </c>
      <c r="B150" s="14"/>
      <c r="C150" s="439" t="s">
        <v>1587</v>
      </c>
      <c r="D150" s="439"/>
      <c r="E150" s="14"/>
      <c r="F150" s="14"/>
      <c r="G150" s="18"/>
    </row>
    <row r="151" spans="1:7" s="13" customFormat="1" ht="15" customHeight="1">
      <c r="A151" s="14" t="str">
        <f>IF(RefStr!H25&lt;&gt;"", "Osoba za kontaktiranje: " &amp; RefStr!H25,"Osoba za kontaktiranje: _________________________________________")</f>
        <v>Osoba za kontaktiranje: Jelena Dujmov</v>
      </c>
      <c r="B151" s="14"/>
      <c r="C151" s="176"/>
      <c r="D151" s="176"/>
      <c r="E151" s="14"/>
      <c r="F151" s="14"/>
      <c r="G151" s="18"/>
    </row>
    <row r="152" spans="1:7" s="13" customFormat="1" ht="15" customHeight="1">
      <c r="A152" s="14" t="str">
        <f>IF(RefStr!H27="","Telefon za kontakt: _________________","Telefon za kontakt: " &amp; RefStr!H27)</f>
        <v>Telefon za kontakt: 21889088</v>
      </c>
      <c r="B152" s="14"/>
      <c r="E152" s="14"/>
      <c r="F152" s="14"/>
      <c r="G152" s="18"/>
    </row>
    <row r="153" spans="1:7" s="13" customFormat="1" ht="15" customHeight="1">
      <c r="A153" s="14" t="str">
        <f>IF(RefStr!H33="","Odgovorna osoba: _____________________________","Odgovorna osoba: " &amp; RefStr!H33)</f>
        <v>Odgovorna osoba: ANTE MAMUT</v>
      </c>
      <c r="B153" s="14"/>
      <c r="C153" s="14"/>
      <c r="D153" s="14" t="s">
        <v>1588</v>
      </c>
      <c r="E153" s="14"/>
      <c r="F153" s="14"/>
      <c r="G153" s="18"/>
    </row>
    <row r="154" spans="1:7" s="13" customFormat="1" ht="5.0999999999999996" customHeight="1">
      <c r="A154" s="14"/>
      <c r="B154" s="14"/>
      <c r="C154" s="14"/>
      <c r="E154" s="14"/>
      <c r="F154" s="14"/>
      <c r="G154" s="18"/>
    </row>
  </sheetData>
  <sheetProtection password="C79A" sheet="1" objects="1" scenarios="1"/>
  <mergeCells count="10">
    <mergeCell ref="C150:D150"/>
    <mergeCell ref="E2:F2"/>
    <mergeCell ref="A2:D2"/>
    <mergeCell ref="A1:B1"/>
    <mergeCell ref="C1:F1"/>
    <mergeCell ref="B5:F5"/>
    <mergeCell ref="B6:F6"/>
    <mergeCell ref="B7:F7"/>
    <mergeCell ref="A3:D3"/>
    <mergeCell ref="B4:F4"/>
  </mergeCells>
  <phoneticPr fontId="11" type="noConversion"/>
  <conditionalFormatting sqref="D12:E13 D17:E17 D20:E20 D29:E29 D35:E35 D42:E43 D46:E46 D50:E50 D57:E57 D61:E61 D68:E68 D73:E73 D82:E82 D89:E89 D96:E97 D101:E101 D106:E106 D114:E114 D121:E122 D125:E125 D129:E129 D136:E137 D148:E148">
    <cfRule type="cellIs" dxfId="17" priority="1" stopIfTrue="1" operator="lessThan">
      <formula>0</formula>
    </cfRule>
  </conditionalFormatting>
  <conditionalFormatting sqref="C9:D9">
    <cfRule type="cellIs" dxfId="16"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5" priority="5" stopIfTrue="1" operator="notEqual">
      <formula>ROUND(D14,0)</formula>
    </cfRule>
    <cfRule type="cellIs" dxfId="14"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52"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6.xml><?xml version="1.0" encoding="utf-8"?>
<worksheet xmlns="http://schemas.openxmlformats.org/spreadsheetml/2006/main" xmlns:r="http://schemas.openxmlformats.org/officeDocument/2006/relationships">
  <sheetPr codeName="List6"/>
  <dimension ref="A1:G153"/>
  <sheetViews>
    <sheetView showGridLines="0" showRowColHeaders="0" workbookViewId="0">
      <pane ySplit="1" topLeftCell="A2" activePane="bottomLeft" state="frozen"/>
      <selection activeCell="A22" sqref="A22"/>
      <selection pane="bottomLeft" sqref="A1:B1"/>
    </sheetView>
  </sheetViews>
  <sheetFormatPr defaultColWidth="0" defaultRowHeight="12.75" zeroHeight="1"/>
  <cols>
    <col min="1" max="1" width="7.7109375" style="4" customWidth="1"/>
    <col min="2" max="2" width="70.7109375" style="4" customWidth="1"/>
    <col min="3" max="3" width="4.28515625" style="4" customWidth="1"/>
    <col min="4" max="5" width="15.7109375" style="4" customWidth="1"/>
    <col min="6" max="6" width="0.85546875" style="4" hidden="1" customWidth="1"/>
    <col min="7" max="7" width="0.85546875" style="4" customWidth="1"/>
    <col min="8" max="16384" width="9.140625" style="4" hidden="1"/>
  </cols>
  <sheetData>
    <row r="1" spans="1:6" s="1" customFormat="1" ht="20.100000000000001" customHeight="1" thickBot="1">
      <c r="A1" s="425" t="s">
        <v>321</v>
      </c>
      <c r="B1" s="426"/>
      <c r="C1" s="461" t="s">
        <v>1800</v>
      </c>
      <c r="D1" s="461"/>
      <c r="E1" s="461"/>
    </row>
    <row r="2" spans="1:6" s="3" customFormat="1" ht="48" customHeight="1" thickBot="1">
      <c r="A2" s="458" t="s">
        <v>4239</v>
      </c>
      <c r="B2" s="459"/>
      <c r="C2" s="433"/>
      <c r="D2" s="456" t="s">
        <v>3826</v>
      </c>
      <c r="E2" s="457"/>
    </row>
    <row r="3" spans="1:6" ht="30" customHeight="1">
      <c r="A3" s="460" t="str">
        <f>IF(RefStr!F6="","- razdoblje i/ili razina nisu odabrani -",IF(RIGHT(RefStr!F6,2)="12",LOOKUP(RefStr!F6,RefStr!N39:N43,RefStr!Q39:Q43)," - za označeno razdoblje i razinu obrazac se ne popunjava -"))</f>
        <v xml:space="preserve"> - za označeno razdoblje i razinu obrazac se ne popunjava -</v>
      </c>
      <c r="B3" s="460"/>
      <c r="C3" s="460"/>
    </row>
    <row r="4" spans="1:6" ht="15" customHeight="1">
      <c r="A4" s="51" t="s">
        <v>2795</v>
      </c>
      <c r="B4" s="434" t="str">
        <f xml:space="preserve"> "RKP: " &amp; TEXT(INT(VALUE(RefStr!B6)),"00000") &amp; ",  " &amp; "MB: " &amp; TEXT(INT(VALUE(RefStr!B8)), "00000000") &amp; "  " &amp; RefStr!B10</f>
        <v>RKP: 30200,  MB: 02819074  OPĆINA MARINA</v>
      </c>
      <c r="C4" s="435"/>
      <c r="D4" s="435"/>
      <c r="E4" s="435"/>
      <c r="F4" s="435"/>
    </row>
    <row r="5" spans="1:6" ht="15" customHeight="1">
      <c r="A5" s="52"/>
      <c r="B5" s="434" t="str">
        <f>RefStr!B12 &amp; " " &amp; RefStr!C12 &amp; ", " &amp; RefStr!B14</f>
        <v>21222 MARINA, ANTE RUDANA 47</v>
      </c>
      <c r="C5" s="435"/>
      <c r="D5" s="435"/>
      <c r="E5" s="435"/>
      <c r="F5" s="435"/>
    </row>
    <row r="6" spans="1:6" ht="15" customHeight="1">
      <c r="A6" s="53"/>
      <c r="B6" s="436" t="str">
        <f xml:space="preserve"> "Razina: " &amp; RefStr!B16 &amp; ", Razdjel: " &amp; TEXT(INT(VALUE(RefStr!B20)), "000")</f>
        <v>Razina: 23, Razdjel: 000</v>
      </c>
      <c r="C6" s="437"/>
      <c r="D6" s="437"/>
      <c r="E6" s="437"/>
      <c r="F6" s="437"/>
    </row>
    <row r="7" spans="1:6" ht="15" customHeight="1">
      <c r="A7" s="53"/>
      <c r="B7" s="436" t="str">
        <f>"Djelatnost: " &amp; RefStr!B18 &amp; " " &amp; RefStr!C18</f>
        <v>Djelatnost: 8411 Opće djelatnosti javne uprave</v>
      </c>
      <c r="C7" s="437"/>
      <c r="D7" s="437"/>
      <c r="E7" s="437"/>
      <c r="F7" s="437"/>
    </row>
    <row r="8" spans="1:6" ht="12.95" customHeight="1"/>
    <row r="9" spans="1:6" ht="12.95" customHeight="1">
      <c r="A9" s="27"/>
      <c r="B9" s="5"/>
      <c r="C9" s="29"/>
      <c r="D9" s="29"/>
      <c r="E9" s="5"/>
    </row>
    <row r="10" spans="1:6" ht="38.25" customHeight="1">
      <c r="A10" s="23" t="s">
        <v>1803</v>
      </c>
      <c r="B10" s="20" t="s">
        <v>4244</v>
      </c>
      <c r="C10" s="22" t="s">
        <v>1580</v>
      </c>
      <c r="D10" s="90" t="s">
        <v>1722</v>
      </c>
      <c r="E10" s="23" t="s">
        <v>1723</v>
      </c>
    </row>
    <row r="11" spans="1:6" ht="12" customHeight="1">
      <c r="A11" s="86">
        <v>1</v>
      </c>
      <c r="B11" s="87">
        <v>2</v>
      </c>
      <c r="C11" s="88">
        <v>3</v>
      </c>
      <c r="D11" s="88">
        <v>4</v>
      </c>
      <c r="E11" s="86">
        <v>5</v>
      </c>
    </row>
    <row r="12" spans="1:6" ht="14.1" customHeight="1">
      <c r="A12" s="301" t="s">
        <v>1724</v>
      </c>
      <c r="B12" s="302" t="s">
        <v>3443</v>
      </c>
      <c r="C12" s="294">
        <v>1</v>
      </c>
      <c r="D12" s="303">
        <f>D13+D29</f>
        <v>0</v>
      </c>
      <c r="E12" s="304">
        <f>E13+E29</f>
        <v>0</v>
      </c>
    </row>
    <row r="13" spans="1:6" ht="14.1" customHeight="1">
      <c r="A13" s="305" t="s">
        <v>3444</v>
      </c>
      <c r="B13" s="306" t="s">
        <v>3445</v>
      </c>
      <c r="C13" s="296">
        <v>2</v>
      </c>
      <c r="D13" s="307">
        <f>D14+D21</f>
        <v>0</v>
      </c>
      <c r="E13" s="308">
        <f>E14+E21</f>
        <v>0</v>
      </c>
    </row>
    <row r="14" spans="1:6" ht="14.1" customHeight="1">
      <c r="A14" s="305" t="s">
        <v>1926</v>
      </c>
      <c r="B14" s="306" t="s">
        <v>3446</v>
      </c>
      <c r="C14" s="296">
        <v>3</v>
      </c>
      <c r="D14" s="307">
        <f>SUM(D15:D20)</f>
        <v>0</v>
      </c>
      <c r="E14" s="308">
        <f>SUM(E15:E20)</f>
        <v>0</v>
      </c>
    </row>
    <row r="15" spans="1:6" ht="14.1" customHeight="1">
      <c r="A15" s="305" t="s">
        <v>1926</v>
      </c>
      <c r="B15" s="306" t="s">
        <v>1619</v>
      </c>
      <c r="C15" s="296">
        <v>4</v>
      </c>
      <c r="D15" s="271"/>
      <c r="E15" s="309"/>
    </row>
    <row r="16" spans="1:6" ht="14.1" customHeight="1">
      <c r="A16" s="305" t="s">
        <v>1926</v>
      </c>
      <c r="B16" s="306" t="s">
        <v>1698</v>
      </c>
      <c r="C16" s="296">
        <v>5</v>
      </c>
      <c r="D16" s="271"/>
      <c r="E16" s="309"/>
    </row>
    <row r="17" spans="1:5" ht="14.1" customHeight="1">
      <c r="A17" s="305" t="s">
        <v>1926</v>
      </c>
      <c r="B17" s="306" t="s">
        <v>2423</v>
      </c>
      <c r="C17" s="296">
        <v>6</v>
      </c>
      <c r="D17" s="271"/>
      <c r="E17" s="309"/>
    </row>
    <row r="18" spans="1:5" ht="14.1" customHeight="1">
      <c r="A18" s="305" t="s">
        <v>1926</v>
      </c>
      <c r="B18" s="306" t="s">
        <v>1699</v>
      </c>
      <c r="C18" s="296">
        <v>7</v>
      </c>
      <c r="D18" s="271"/>
      <c r="E18" s="309"/>
    </row>
    <row r="19" spans="1:5" ht="14.1" customHeight="1">
      <c r="A19" s="305" t="s">
        <v>1926</v>
      </c>
      <c r="B19" s="306" t="s">
        <v>2810</v>
      </c>
      <c r="C19" s="296">
        <v>8</v>
      </c>
      <c r="D19" s="271"/>
      <c r="E19" s="309"/>
    </row>
    <row r="20" spans="1:5" ht="14.1" customHeight="1">
      <c r="A20" s="305" t="s">
        <v>1926</v>
      </c>
      <c r="B20" s="306" t="s">
        <v>1700</v>
      </c>
      <c r="C20" s="296">
        <v>9</v>
      </c>
      <c r="D20" s="271"/>
      <c r="E20" s="309"/>
    </row>
    <row r="21" spans="1:5" ht="14.1" customHeight="1">
      <c r="A21" s="305" t="s">
        <v>1926</v>
      </c>
      <c r="B21" s="306" t="s">
        <v>1701</v>
      </c>
      <c r="C21" s="296">
        <v>10</v>
      </c>
      <c r="D21" s="307">
        <f>SUM(D22:D28)</f>
        <v>0</v>
      </c>
      <c r="E21" s="308">
        <f>SUM(E22:E28)</f>
        <v>0</v>
      </c>
    </row>
    <row r="22" spans="1:5" ht="14.1" customHeight="1">
      <c r="A22" s="305" t="s">
        <v>1926</v>
      </c>
      <c r="B22" s="306" t="s">
        <v>1702</v>
      </c>
      <c r="C22" s="296">
        <v>11</v>
      </c>
      <c r="D22" s="271"/>
      <c r="E22" s="309"/>
    </row>
    <row r="23" spans="1:5" ht="14.1" customHeight="1">
      <c r="A23" s="305" t="s">
        <v>1926</v>
      </c>
      <c r="B23" s="306" t="s">
        <v>870</v>
      </c>
      <c r="C23" s="296">
        <v>12</v>
      </c>
      <c r="D23" s="271"/>
      <c r="E23" s="309"/>
    </row>
    <row r="24" spans="1:5" ht="14.1" customHeight="1">
      <c r="A24" s="305" t="s">
        <v>1926</v>
      </c>
      <c r="B24" s="306" t="s">
        <v>2811</v>
      </c>
      <c r="C24" s="296">
        <v>13</v>
      </c>
      <c r="D24" s="271"/>
      <c r="E24" s="309"/>
    </row>
    <row r="25" spans="1:5" ht="14.1" customHeight="1">
      <c r="A25" s="305" t="s">
        <v>1926</v>
      </c>
      <c r="B25" s="306" t="s">
        <v>1703</v>
      </c>
      <c r="C25" s="296">
        <v>14</v>
      </c>
      <c r="D25" s="271"/>
      <c r="E25" s="309"/>
    </row>
    <row r="26" spans="1:5" ht="14.1" customHeight="1">
      <c r="A26" s="305" t="s">
        <v>1926</v>
      </c>
      <c r="B26" s="306" t="s">
        <v>1704</v>
      </c>
      <c r="C26" s="296">
        <v>15</v>
      </c>
      <c r="D26" s="271"/>
      <c r="E26" s="309"/>
    </row>
    <row r="27" spans="1:5" ht="14.1" customHeight="1">
      <c r="A27" s="305" t="s">
        <v>1926</v>
      </c>
      <c r="B27" s="306" t="s">
        <v>1705</v>
      </c>
      <c r="C27" s="296">
        <v>16</v>
      </c>
      <c r="D27" s="271"/>
      <c r="E27" s="309"/>
    </row>
    <row r="28" spans="1:5" ht="14.1" customHeight="1">
      <c r="A28" s="305" t="s">
        <v>1926</v>
      </c>
      <c r="B28" s="306" t="s">
        <v>3062</v>
      </c>
      <c r="C28" s="296">
        <v>17</v>
      </c>
      <c r="D28" s="271"/>
      <c r="E28" s="309"/>
    </row>
    <row r="29" spans="1:5" ht="14.1" customHeight="1">
      <c r="A29" s="305" t="s">
        <v>1706</v>
      </c>
      <c r="B29" s="306" t="s">
        <v>1707</v>
      </c>
      <c r="C29" s="296">
        <v>18</v>
      </c>
      <c r="D29" s="307">
        <f>D30+D37</f>
        <v>0</v>
      </c>
      <c r="E29" s="308">
        <f>E30+E37</f>
        <v>0</v>
      </c>
    </row>
    <row r="30" spans="1:5" ht="14.1" customHeight="1">
      <c r="A30" s="305" t="s">
        <v>1926</v>
      </c>
      <c r="B30" s="306" t="s">
        <v>1708</v>
      </c>
      <c r="C30" s="296">
        <v>19</v>
      </c>
      <c r="D30" s="307">
        <f>SUM(D31:D36)</f>
        <v>0</v>
      </c>
      <c r="E30" s="308">
        <f>SUM(E31:E36)</f>
        <v>0</v>
      </c>
    </row>
    <row r="31" spans="1:5" ht="14.1" customHeight="1">
      <c r="A31" s="305" t="s">
        <v>1926</v>
      </c>
      <c r="B31" s="306" t="s">
        <v>1619</v>
      </c>
      <c r="C31" s="296">
        <v>20</v>
      </c>
      <c r="D31" s="271"/>
      <c r="E31" s="309"/>
    </row>
    <row r="32" spans="1:5" ht="14.1" customHeight="1">
      <c r="A32" s="305" t="s">
        <v>1926</v>
      </c>
      <c r="B32" s="306" t="s">
        <v>1698</v>
      </c>
      <c r="C32" s="296">
        <v>21</v>
      </c>
      <c r="D32" s="271"/>
      <c r="E32" s="309"/>
    </row>
    <row r="33" spans="1:5" ht="14.1" customHeight="1">
      <c r="A33" s="305" t="s">
        <v>1926</v>
      </c>
      <c r="B33" s="306" t="s">
        <v>2423</v>
      </c>
      <c r="C33" s="296">
        <v>22</v>
      </c>
      <c r="D33" s="271"/>
      <c r="E33" s="309"/>
    </row>
    <row r="34" spans="1:5" ht="14.1" customHeight="1">
      <c r="A34" s="305" t="s">
        <v>1926</v>
      </c>
      <c r="B34" s="306" t="s">
        <v>1699</v>
      </c>
      <c r="C34" s="296">
        <v>23</v>
      </c>
      <c r="D34" s="271"/>
      <c r="E34" s="309"/>
    </row>
    <row r="35" spans="1:5" ht="14.1" customHeight="1">
      <c r="A35" s="305" t="s">
        <v>1926</v>
      </c>
      <c r="B35" s="306" t="s">
        <v>2810</v>
      </c>
      <c r="C35" s="296">
        <v>24</v>
      </c>
      <c r="D35" s="271"/>
      <c r="E35" s="309"/>
    </row>
    <row r="36" spans="1:5" ht="14.1" customHeight="1">
      <c r="A36" s="305" t="s">
        <v>1926</v>
      </c>
      <c r="B36" s="306" t="s">
        <v>1700</v>
      </c>
      <c r="C36" s="296">
        <v>25</v>
      </c>
      <c r="D36" s="271"/>
      <c r="E36" s="309"/>
    </row>
    <row r="37" spans="1:5" ht="14.1" customHeight="1">
      <c r="A37" s="305" t="s">
        <v>1926</v>
      </c>
      <c r="B37" s="306" t="s">
        <v>1709</v>
      </c>
      <c r="C37" s="296">
        <v>26</v>
      </c>
      <c r="D37" s="307">
        <f>SUM(D38:D44)</f>
        <v>0</v>
      </c>
      <c r="E37" s="308">
        <f>SUM(E38:E44)</f>
        <v>0</v>
      </c>
    </row>
    <row r="38" spans="1:5" ht="14.1" customHeight="1">
      <c r="A38" s="305" t="s">
        <v>1926</v>
      </c>
      <c r="B38" s="306" t="s">
        <v>1702</v>
      </c>
      <c r="C38" s="296">
        <v>27</v>
      </c>
      <c r="D38" s="271"/>
      <c r="E38" s="309"/>
    </row>
    <row r="39" spans="1:5" ht="14.1" customHeight="1">
      <c r="A39" s="305" t="s">
        <v>1926</v>
      </c>
      <c r="B39" s="306" t="s">
        <v>870</v>
      </c>
      <c r="C39" s="296">
        <v>28</v>
      </c>
      <c r="D39" s="271"/>
      <c r="E39" s="309"/>
    </row>
    <row r="40" spans="1:5" ht="14.1" customHeight="1">
      <c r="A40" s="305" t="s">
        <v>1926</v>
      </c>
      <c r="B40" s="306" t="s">
        <v>2811</v>
      </c>
      <c r="C40" s="296">
        <v>29</v>
      </c>
      <c r="D40" s="271"/>
      <c r="E40" s="309"/>
    </row>
    <row r="41" spans="1:5" ht="14.1" customHeight="1">
      <c r="A41" s="305" t="s">
        <v>1926</v>
      </c>
      <c r="B41" s="306" t="s">
        <v>1703</v>
      </c>
      <c r="C41" s="296">
        <v>30</v>
      </c>
      <c r="D41" s="271"/>
      <c r="E41" s="309"/>
    </row>
    <row r="42" spans="1:5" ht="14.1" customHeight="1">
      <c r="A42" s="305" t="s">
        <v>1926</v>
      </c>
      <c r="B42" s="306" t="s">
        <v>1704</v>
      </c>
      <c r="C42" s="296">
        <v>31</v>
      </c>
      <c r="D42" s="271"/>
      <c r="E42" s="309"/>
    </row>
    <row r="43" spans="1:5" ht="14.1" customHeight="1">
      <c r="A43" s="305" t="s">
        <v>1926</v>
      </c>
      <c r="B43" s="306" t="s">
        <v>1705</v>
      </c>
      <c r="C43" s="296">
        <v>32</v>
      </c>
      <c r="D43" s="271"/>
      <c r="E43" s="309"/>
    </row>
    <row r="44" spans="1:5" ht="14.1" customHeight="1">
      <c r="A44" s="305" t="s">
        <v>1926</v>
      </c>
      <c r="B44" s="306" t="s">
        <v>3062</v>
      </c>
      <c r="C44" s="296">
        <v>33</v>
      </c>
      <c r="D44" s="271"/>
      <c r="E44" s="309"/>
    </row>
    <row r="45" spans="1:5" ht="14.1" customHeight="1">
      <c r="A45" s="305" t="s">
        <v>1710</v>
      </c>
      <c r="B45" s="306" t="s">
        <v>2044</v>
      </c>
      <c r="C45" s="296">
        <v>34</v>
      </c>
      <c r="D45" s="307">
        <f>D46+D51</f>
        <v>0</v>
      </c>
      <c r="E45" s="308">
        <f>E46+E51</f>
        <v>0</v>
      </c>
    </row>
    <row r="46" spans="1:5" ht="14.1" customHeight="1">
      <c r="A46" s="305" t="s">
        <v>2045</v>
      </c>
      <c r="B46" s="306" t="s">
        <v>2046</v>
      </c>
      <c r="C46" s="296">
        <v>35</v>
      </c>
      <c r="D46" s="307">
        <f>SUM(D47:D50)</f>
        <v>0</v>
      </c>
      <c r="E46" s="308">
        <f>SUM(E47:E50)</f>
        <v>0</v>
      </c>
    </row>
    <row r="47" spans="1:5" ht="14.1" customHeight="1">
      <c r="A47" s="305" t="s">
        <v>1926</v>
      </c>
      <c r="B47" s="306" t="s">
        <v>3501</v>
      </c>
      <c r="C47" s="296">
        <v>36</v>
      </c>
      <c r="D47" s="271"/>
      <c r="E47" s="309"/>
    </row>
    <row r="48" spans="1:5" ht="14.1" customHeight="1">
      <c r="A48" s="305" t="s">
        <v>1926</v>
      </c>
      <c r="B48" s="306" t="s">
        <v>2022</v>
      </c>
      <c r="C48" s="296">
        <v>37</v>
      </c>
      <c r="D48" s="271"/>
      <c r="E48" s="309"/>
    </row>
    <row r="49" spans="1:7" ht="14.1" customHeight="1">
      <c r="A49" s="305" t="s">
        <v>1926</v>
      </c>
      <c r="B49" s="306" t="s">
        <v>1546</v>
      </c>
      <c r="C49" s="296">
        <v>38</v>
      </c>
      <c r="D49" s="271"/>
      <c r="E49" s="309"/>
    </row>
    <row r="50" spans="1:7" ht="14.1" customHeight="1">
      <c r="A50" s="305" t="s">
        <v>1926</v>
      </c>
      <c r="B50" s="306" t="s">
        <v>2812</v>
      </c>
      <c r="C50" s="296">
        <v>39</v>
      </c>
      <c r="D50" s="271"/>
      <c r="E50" s="309"/>
    </row>
    <row r="51" spans="1:7" ht="14.1" customHeight="1">
      <c r="A51" s="305" t="s">
        <v>1547</v>
      </c>
      <c r="B51" s="306" t="s">
        <v>2456</v>
      </c>
      <c r="C51" s="296">
        <v>40</v>
      </c>
      <c r="D51" s="307">
        <f>SUM(D52:D55)</f>
        <v>0</v>
      </c>
      <c r="E51" s="308">
        <f>SUM(E52:E55)</f>
        <v>0</v>
      </c>
    </row>
    <row r="52" spans="1:7" ht="14.1" customHeight="1">
      <c r="A52" s="305" t="s">
        <v>1926</v>
      </c>
      <c r="B52" s="306" t="s">
        <v>3501</v>
      </c>
      <c r="C52" s="296">
        <v>41</v>
      </c>
      <c r="D52" s="271"/>
      <c r="E52" s="309"/>
    </row>
    <row r="53" spans="1:7" ht="14.1" customHeight="1">
      <c r="A53" s="305" t="s">
        <v>1926</v>
      </c>
      <c r="B53" s="306" t="s">
        <v>2022</v>
      </c>
      <c r="C53" s="296">
        <v>42</v>
      </c>
      <c r="D53" s="271"/>
      <c r="E53" s="309"/>
    </row>
    <row r="54" spans="1:7" ht="14.1" customHeight="1">
      <c r="A54" s="305" t="s">
        <v>1926</v>
      </c>
      <c r="B54" s="306" t="s">
        <v>1546</v>
      </c>
      <c r="C54" s="296">
        <v>43</v>
      </c>
      <c r="D54" s="271"/>
      <c r="E54" s="309"/>
    </row>
    <row r="55" spans="1:7" ht="14.1" customHeight="1">
      <c r="A55" s="310" t="s">
        <v>2457</v>
      </c>
      <c r="B55" s="311" t="s">
        <v>2812</v>
      </c>
      <c r="C55" s="300">
        <v>44</v>
      </c>
      <c r="D55" s="277"/>
      <c r="E55" s="312"/>
    </row>
    <row r="56" spans="1:7" ht="6.75" customHeight="1"/>
    <row r="57" spans="1:7"/>
    <row r="58" spans="1:7" s="13" customFormat="1" ht="25.5" customHeight="1">
      <c r="A58" s="14" t="s">
        <v>557</v>
      </c>
      <c r="B58" s="14"/>
      <c r="C58" s="439" t="s">
        <v>1587</v>
      </c>
      <c r="D58" s="439"/>
      <c r="E58" s="14"/>
      <c r="F58" s="14"/>
      <c r="G58" s="18"/>
    </row>
    <row r="59" spans="1:7" s="13" customFormat="1" ht="15" customHeight="1">
      <c r="A59" s="14" t="str">
        <f>IF(RefStr!H25&lt;&gt;"", "Osoba za kontaktiranje: " &amp; RefStr!H25,"Osoba za kontaktiranje: _________________________________________")</f>
        <v>Osoba za kontaktiranje: Jelena Dujmov</v>
      </c>
      <c r="B59" s="14"/>
      <c r="C59" s="176"/>
      <c r="D59" s="176"/>
      <c r="E59" s="14"/>
      <c r="F59" s="14"/>
      <c r="G59" s="18"/>
    </row>
    <row r="60" spans="1:7" s="13" customFormat="1" ht="15" customHeight="1">
      <c r="A60" s="14" t="str">
        <f>IF(RefStr!H27="","Telefon za kontakt: _________________","Telefon za kontakt: " &amp; RefStr!H27)</f>
        <v>Telefon za kontakt: 21889088</v>
      </c>
      <c r="B60" s="14"/>
      <c r="E60" s="14"/>
      <c r="F60" s="14"/>
      <c r="G60" s="18"/>
    </row>
    <row r="61" spans="1:7" s="13" customFormat="1" ht="15" customHeight="1">
      <c r="A61" s="14" t="str">
        <f>IF(RefStr!H33="","Odgovorna osoba: _____________________________","Odgovorna osoba: " &amp; RefStr!H33)</f>
        <v>Odgovorna osoba: ANTE MAMUT</v>
      </c>
      <c r="B61" s="14"/>
      <c r="C61" s="14"/>
      <c r="D61" s="14" t="s">
        <v>1588</v>
      </c>
      <c r="E61" s="14"/>
      <c r="F61" s="14"/>
      <c r="G61" s="18"/>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0">
    <mergeCell ref="C58:D58"/>
    <mergeCell ref="B5:F5"/>
    <mergeCell ref="B6:F6"/>
    <mergeCell ref="B7:F7"/>
    <mergeCell ref="B4:F4"/>
    <mergeCell ref="A1:B1"/>
    <mergeCell ref="D2:E2"/>
    <mergeCell ref="A2:C2"/>
    <mergeCell ref="A3:C3"/>
    <mergeCell ref="C1:E1"/>
  </mergeCells>
  <phoneticPr fontId="11" type="noConversion"/>
  <conditionalFormatting sqref="C9:D9">
    <cfRule type="cellIs" dxfId="13" priority="1" stopIfTrue="1" operator="equal">
      <formula>"Obrazac ima još nezadovoljenih kontrola, provjerite list Kontrole"</formula>
    </cfRule>
  </conditionalFormatting>
  <conditionalFormatting sqref="D12:E14 D21:E21 D29:E30 D37:E37 D45:E46 D51:E51">
    <cfRule type="cellIs" dxfId="12" priority="2" stopIfTrue="1" operator="lessThan">
      <formula>0</formula>
    </cfRule>
  </conditionalFormatting>
  <conditionalFormatting sqref="D15:E20 D22:E28 D31:E36 D38:E44 D47:E50 D52:E55">
    <cfRule type="cellIs" dxfId="11" priority="5" stopIfTrue="1" operator="notEqual">
      <formula>ROUND(D15,0)</formula>
    </cfRule>
    <cfRule type="cellIs" dxfId="10"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47"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A55" numberStoredAsText="1"/>
  </ignoredErrors>
</worksheet>
</file>

<file path=xl/worksheets/sheet7.xml><?xml version="1.0" encoding="utf-8"?>
<worksheet xmlns="http://schemas.openxmlformats.org/spreadsheetml/2006/main" xmlns:r="http://schemas.openxmlformats.org/officeDocument/2006/relationships">
  <sheetPr codeName="List7"/>
  <dimension ref="A1:G1032"/>
  <sheetViews>
    <sheetView showGridLines="0" showRowColHeaders="0" workbookViewId="0">
      <pane ySplit="1" topLeftCell="A2" activePane="bottomLeft" state="frozen"/>
      <selection activeCell="A22" sqref="A22"/>
      <selection pane="bottomLeft" sqref="A1:B1"/>
    </sheetView>
  </sheetViews>
  <sheetFormatPr defaultColWidth="0" defaultRowHeight="12.75" zeroHeight="1"/>
  <cols>
    <col min="1" max="1" width="7.7109375" style="4" customWidth="1"/>
    <col min="2" max="2" width="70.7109375" style="4" customWidth="1"/>
    <col min="3" max="3" width="4.7109375" style="4" customWidth="1"/>
    <col min="4" max="5" width="15.7109375" style="4" customWidth="1"/>
    <col min="6" max="6" width="6.7109375" style="4" customWidth="1"/>
    <col min="7" max="7" width="0.85546875" style="4" customWidth="1"/>
    <col min="8" max="16384" width="12.7109375" style="4" hidden="1"/>
  </cols>
  <sheetData>
    <row r="1" spans="1:6" s="1" customFormat="1" ht="20.100000000000001" customHeight="1" thickBot="1">
      <c r="A1" s="467" t="s">
        <v>321</v>
      </c>
      <c r="B1" s="468"/>
      <c r="C1" s="469" t="s">
        <v>225</v>
      </c>
      <c r="D1" s="470"/>
      <c r="E1" s="470"/>
      <c r="F1" s="470"/>
    </row>
    <row r="2" spans="1:6" ht="39.950000000000003" customHeight="1" thickBot="1">
      <c r="A2" s="450" t="s">
        <v>3461</v>
      </c>
      <c r="B2" s="450"/>
      <c r="C2" s="450"/>
      <c r="D2" s="451"/>
      <c r="E2" s="471" t="s">
        <v>651</v>
      </c>
      <c r="F2" s="472"/>
    </row>
    <row r="3" spans="1:6" s="3" customFormat="1" ht="30" customHeight="1">
      <c r="A3" s="466" t="str">
        <f>IF(RefStr!F6&lt;&gt;"",LOOKUP(RefStr!F6,RefStr!N39:N43,RefStr!R39:R43)," - razdoblje i/ili razina nisu odabrani -")</f>
        <v>za odabrano razdoblje i razinu obrazac se ne popunjava</v>
      </c>
      <c r="B3" s="466"/>
      <c r="C3" s="466"/>
      <c r="D3" s="466"/>
      <c r="E3" s="4"/>
      <c r="F3" s="4"/>
    </row>
    <row r="4" spans="1:6" ht="15" customHeight="1">
      <c r="A4" s="51" t="s">
        <v>2795</v>
      </c>
      <c r="B4" s="434" t="str">
        <f xml:space="preserve"> "RKP: " &amp; TEXT(INT(VALUE(RefStr!B6)),"00000") &amp; ",  " &amp; "MB: " &amp; TEXT(INT(VALUE(RefStr!B8)), "00000000") &amp; "  " &amp; RefStr!B10</f>
        <v>RKP: 30200,  MB: 02819074  OPĆINA MARINA</v>
      </c>
      <c r="C4" s="435"/>
      <c r="D4" s="435"/>
      <c r="E4" s="435"/>
      <c r="F4" s="435"/>
    </row>
    <row r="5" spans="1:6" ht="15" customHeight="1">
      <c r="A5" s="52"/>
      <c r="B5" s="434" t="str">
        <f>RefStr!B12 &amp; " " &amp; RefStr!C12 &amp; ", " &amp; RefStr!B14</f>
        <v>21222 MARINA, ANTE RUDANA 47</v>
      </c>
      <c r="C5" s="435"/>
      <c r="D5" s="435"/>
      <c r="E5" s="435"/>
      <c r="F5" s="435"/>
    </row>
    <row r="6" spans="1:6" ht="15" customHeight="1">
      <c r="A6" s="53"/>
      <c r="B6" s="436" t="str">
        <f xml:space="preserve"> "Razina: " &amp; RefStr!B16 &amp; ", Razdjel: " &amp; TEXT(INT(VALUE(RefStr!B20)), "000")</f>
        <v>Razina: 23, Razdjel: 000</v>
      </c>
      <c r="C6" s="437"/>
      <c r="D6" s="437"/>
      <c r="E6" s="437"/>
      <c r="F6" s="437"/>
    </row>
    <row r="7" spans="1:6" ht="15" customHeight="1">
      <c r="A7" s="53"/>
      <c r="B7" s="436" t="str">
        <f>"Djelatnost: " &amp; RefStr!B18 &amp; " " &amp; RefStr!C18</f>
        <v>Djelatnost: 8411 Opće djelatnosti javne uprave</v>
      </c>
      <c r="C7" s="437"/>
      <c r="D7" s="437"/>
      <c r="E7" s="437"/>
      <c r="F7" s="437"/>
    </row>
    <row r="8" spans="1:6" ht="12.95" customHeight="1"/>
    <row r="9" spans="1:6" ht="12.95" customHeight="1">
      <c r="A9" s="27"/>
      <c r="B9" s="5"/>
      <c r="C9" s="27"/>
      <c r="D9" s="28"/>
      <c r="E9" s="5"/>
      <c r="F9" s="12" t="s">
        <v>226</v>
      </c>
    </row>
    <row r="10" spans="1:6" ht="39" customHeight="1">
      <c r="A10" s="19" t="s">
        <v>1803</v>
      </c>
      <c r="B10" s="20" t="s">
        <v>1581</v>
      </c>
      <c r="C10" s="21" t="s">
        <v>1580</v>
      </c>
      <c r="D10" s="20" t="s">
        <v>1179</v>
      </c>
      <c r="E10" s="19" t="s">
        <v>1180</v>
      </c>
      <c r="F10" s="19" t="s">
        <v>3458</v>
      </c>
    </row>
    <row r="11" spans="1:6" ht="12" customHeight="1">
      <c r="A11" s="86">
        <v>1</v>
      </c>
      <c r="B11" s="88">
        <v>2</v>
      </c>
      <c r="C11" s="88">
        <v>3</v>
      </c>
      <c r="D11" s="88">
        <v>4</v>
      </c>
      <c r="E11" s="86">
        <v>5</v>
      </c>
      <c r="F11" s="86">
        <v>6</v>
      </c>
    </row>
    <row r="12" spans="1:6">
      <c r="A12" s="235"/>
      <c r="B12" s="236" t="s">
        <v>559</v>
      </c>
      <c r="C12" s="237">
        <v>1</v>
      </c>
      <c r="D12" s="238">
        <f>D13+D74</f>
        <v>0</v>
      </c>
      <c r="E12" s="239">
        <f>E13+E74</f>
        <v>0</v>
      </c>
      <c r="F12" s="240" t="str">
        <f t="shared" ref="F12:F75" si="0">IF(D12&gt;0,IF(E12/D12&gt;=100,"&gt;&gt;100",E12/D12*100),"-")</f>
        <v>-</v>
      </c>
    </row>
    <row r="13" spans="1:6">
      <c r="A13" s="241">
        <v>0</v>
      </c>
      <c r="B13" s="242" t="s">
        <v>560</v>
      </c>
      <c r="C13" s="243">
        <v>2</v>
      </c>
      <c r="D13" s="244">
        <f>D14+D18+D57+D58+D62+D69</f>
        <v>0</v>
      </c>
      <c r="E13" s="245">
        <f>E14+E18+E57+E58+E62+E69</f>
        <v>0</v>
      </c>
      <c r="F13" s="246" t="str">
        <f t="shared" si="0"/>
        <v>-</v>
      </c>
    </row>
    <row r="14" spans="1:6">
      <c r="A14" s="241" t="s">
        <v>1181</v>
      </c>
      <c r="B14" s="242" t="s">
        <v>576</v>
      </c>
      <c r="C14" s="243">
        <v>3</v>
      </c>
      <c r="D14" s="244">
        <f>D15+D16-D17</f>
        <v>0</v>
      </c>
      <c r="E14" s="245">
        <f>E15+E16-E17</f>
        <v>0</v>
      </c>
      <c r="F14" s="246" t="str">
        <f t="shared" si="0"/>
        <v>-</v>
      </c>
    </row>
    <row r="15" spans="1:6">
      <c r="A15" s="241" t="s">
        <v>577</v>
      </c>
      <c r="B15" s="242" t="s">
        <v>578</v>
      </c>
      <c r="C15" s="243">
        <v>4</v>
      </c>
      <c r="D15" s="247"/>
      <c r="E15" s="247"/>
      <c r="F15" s="246" t="str">
        <f t="shared" si="0"/>
        <v>-</v>
      </c>
    </row>
    <row r="16" spans="1:6">
      <c r="A16" s="241" t="s">
        <v>579</v>
      </c>
      <c r="B16" s="242" t="s">
        <v>2</v>
      </c>
      <c r="C16" s="243">
        <v>5</v>
      </c>
      <c r="D16" s="247"/>
      <c r="E16" s="247"/>
      <c r="F16" s="246" t="str">
        <f t="shared" si="0"/>
        <v>-</v>
      </c>
    </row>
    <row r="17" spans="1:6">
      <c r="A17" s="241" t="s">
        <v>3</v>
      </c>
      <c r="B17" s="242" t="s">
        <v>4</v>
      </c>
      <c r="C17" s="243">
        <v>6</v>
      </c>
      <c r="D17" s="247"/>
      <c r="E17" s="247"/>
      <c r="F17" s="246" t="str">
        <f t="shared" si="0"/>
        <v>-</v>
      </c>
    </row>
    <row r="18" spans="1:6">
      <c r="A18" s="241" t="s">
        <v>5</v>
      </c>
      <c r="B18" s="242" t="s">
        <v>561</v>
      </c>
      <c r="C18" s="243">
        <v>7</v>
      </c>
      <c r="D18" s="244">
        <f>D19+D25+D35+D41+D47+D51</f>
        <v>0</v>
      </c>
      <c r="E18" s="245">
        <f>E19+E25+E35+E41+E47+E51</f>
        <v>0</v>
      </c>
      <c r="F18" s="246" t="str">
        <f t="shared" si="0"/>
        <v>-</v>
      </c>
    </row>
    <row r="19" spans="1:6">
      <c r="A19" s="248" t="s">
        <v>6</v>
      </c>
      <c r="B19" s="242" t="s">
        <v>3311</v>
      </c>
      <c r="C19" s="243">
        <v>8</v>
      </c>
      <c r="D19" s="244">
        <f>SUM(D20:D23)-D24</f>
        <v>0</v>
      </c>
      <c r="E19" s="245">
        <f>SUM(E20:E23)-E24</f>
        <v>0</v>
      </c>
      <c r="F19" s="246" t="str">
        <f t="shared" si="0"/>
        <v>-</v>
      </c>
    </row>
    <row r="20" spans="1:6">
      <c r="A20" s="241" t="s">
        <v>7</v>
      </c>
      <c r="B20" s="242" t="s">
        <v>1750</v>
      </c>
      <c r="C20" s="243">
        <v>9</v>
      </c>
      <c r="D20" s="247"/>
      <c r="E20" s="247"/>
      <c r="F20" s="246" t="str">
        <f t="shared" si="0"/>
        <v>-</v>
      </c>
    </row>
    <row r="21" spans="1:6">
      <c r="A21" s="241" t="s">
        <v>8</v>
      </c>
      <c r="B21" s="242" t="s">
        <v>1751</v>
      </c>
      <c r="C21" s="243">
        <v>10</v>
      </c>
      <c r="D21" s="247"/>
      <c r="E21" s="247"/>
      <c r="F21" s="246" t="str">
        <f t="shared" si="0"/>
        <v>-</v>
      </c>
    </row>
    <row r="22" spans="1:6">
      <c r="A22" s="241" t="s">
        <v>9</v>
      </c>
      <c r="B22" s="242" t="s">
        <v>3236</v>
      </c>
      <c r="C22" s="243">
        <v>11</v>
      </c>
      <c r="D22" s="247"/>
      <c r="E22" s="247"/>
      <c r="F22" s="246" t="str">
        <f t="shared" si="0"/>
        <v>-</v>
      </c>
    </row>
    <row r="23" spans="1:6">
      <c r="A23" s="241" t="s">
        <v>10</v>
      </c>
      <c r="B23" s="242" t="s">
        <v>1752</v>
      </c>
      <c r="C23" s="243">
        <v>12</v>
      </c>
      <c r="D23" s="247"/>
      <c r="E23" s="247"/>
      <c r="F23" s="246" t="str">
        <f t="shared" si="0"/>
        <v>-</v>
      </c>
    </row>
    <row r="24" spans="1:6">
      <c r="A24" s="241" t="s">
        <v>11</v>
      </c>
      <c r="B24" s="242" t="s">
        <v>959</v>
      </c>
      <c r="C24" s="243">
        <v>13</v>
      </c>
      <c r="D24" s="247"/>
      <c r="E24" s="247"/>
      <c r="F24" s="246" t="str">
        <f t="shared" si="0"/>
        <v>-</v>
      </c>
    </row>
    <row r="25" spans="1:6">
      <c r="A25" s="248" t="s">
        <v>960</v>
      </c>
      <c r="B25" s="242" t="s">
        <v>1363</v>
      </c>
      <c r="C25" s="243">
        <v>14</v>
      </c>
      <c r="D25" s="244">
        <f>SUM(D26:D33)-D34</f>
        <v>0</v>
      </c>
      <c r="E25" s="245">
        <f>SUM(E26:E33)-E34</f>
        <v>0</v>
      </c>
      <c r="F25" s="246" t="str">
        <f t="shared" si="0"/>
        <v>-</v>
      </c>
    </row>
    <row r="26" spans="1:6">
      <c r="A26" s="241" t="s">
        <v>961</v>
      </c>
      <c r="B26" s="242" t="s">
        <v>3327</v>
      </c>
      <c r="C26" s="243">
        <v>15</v>
      </c>
      <c r="D26" s="247"/>
      <c r="E26" s="247"/>
      <c r="F26" s="246" t="str">
        <f t="shared" si="0"/>
        <v>-</v>
      </c>
    </row>
    <row r="27" spans="1:6">
      <c r="A27" s="241" t="s">
        <v>962</v>
      </c>
      <c r="B27" s="242" t="s">
        <v>2376</v>
      </c>
      <c r="C27" s="243">
        <v>16</v>
      </c>
      <c r="D27" s="247"/>
      <c r="E27" s="247"/>
      <c r="F27" s="246" t="str">
        <f t="shared" si="0"/>
        <v>-</v>
      </c>
    </row>
    <row r="28" spans="1:6">
      <c r="A28" s="241" t="s">
        <v>963</v>
      </c>
      <c r="B28" s="242" t="s">
        <v>3329</v>
      </c>
      <c r="C28" s="243">
        <v>17</v>
      </c>
      <c r="D28" s="247"/>
      <c r="E28" s="247"/>
      <c r="F28" s="246" t="str">
        <f t="shared" si="0"/>
        <v>-</v>
      </c>
    </row>
    <row r="29" spans="1:6">
      <c r="A29" s="241" t="s">
        <v>964</v>
      </c>
      <c r="B29" s="242" t="s">
        <v>3330</v>
      </c>
      <c r="C29" s="243">
        <v>18</v>
      </c>
      <c r="D29" s="247"/>
      <c r="E29" s="247"/>
      <c r="F29" s="246" t="str">
        <f t="shared" si="0"/>
        <v>-</v>
      </c>
    </row>
    <row r="30" spans="1:6">
      <c r="A30" s="241" t="s">
        <v>965</v>
      </c>
      <c r="B30" s="242" t="s">
        <v>966</v>
      </c>
      <c r="C30" s="243">
        <v>19</v>
      </c>
      <c r="D30" s="247"/>
      <c r="E30" s="247"/>
      <c r="F30" s="246" t="str">
        <f t="shared" si="0"/>
        <v>-</v>
      </c>
    </row>
    <row r="31" spans="1:6">
      <c r="A31" s="249" t="s">
        <v>967</v>
      </c>
      <c r="B31" s="242" t="s">
        <v>3332</v>
      </c>
      <c r="C31" s="243">
        <v>20</v>
      </c>
      <c r="D31" s="247"/>
      <c r="E31" s="247"/>
      <c r="F31" s="246" t="str">
        <f t="shared" si="0"/>
        <v>-</v>
      </c>
    </row>
    <row r="32" spans="1:6">
      <c r="A32" s="249" t="s">
        <v>968</v>
      </c>
      <c r="B32" s="242" t="s">
        <v>3333</v>
      </c>
      <c r="C32" s="243">
        <v>21</v>
      </c>
      <c r="D32" s="247"/>
      <c r="E32" s="247"/>
      <c r="F32" s="246" t="str">
        <f t="shared" si="0"/>
        <v>-</v>
      </c>
    </row>
    <row r="33" spans="1:6">
      <c r="A33" s="249" t="s">
        <v>3812</v>
      </c>
      <c r="B33" s="242" t="s">
        <v>3429</v>
      </c>
      <c r="C33" s="243">
        <v>22</v>
      </c>
      <c r="D33" s="247"/>
      <c r="E33" s="247"/>
      <c r="F33" s="246" t="str">
        <f t="shared" si="0"/>
        <v>-</v>
      </c>
    </row>
    <row r="34" spans="1:6">
      <c r="A34" s="249" t="s">
        <v>969</v>
      </c>
      <c r="B34" s="242" t="s">
        <v>970</v>
      </c>
      <c r="C34" s="243">
        <v>23</v>
      </c>
      <c r="D34" s="247"/>
      <c r="E34" s="247"/>
      <c r="F34" s="246" t="str">
        <f t="shared" si="0"/>
        <v>-</v>
      </c>
    </row>
    <row r="35" spans="1:6">
      <c r="A35" s="250" t="s">
        <v>971</v>
      </c>
      <c r="B35" s="242" t="s">
        <v>3813</v>
      </c>
      <c r="C35" s="243">
        <v>24</v>
      </c>
      <c r="D35" s="244">
        <f>SUM(D36:D39)-D40</f>
        <v>0</v>
      </c>
      <c r="E35" s="245">
        <f>SUM(E36:E39)-E40</f>
        <v>0</v>
      </c>
      <c r="F35" s="246" t="str">
        <f t="shared" si="0"/>
        <v>-</v>
      </c>
    </row>
    <row r="36" spans="1:6">
      <c r="A36" s="249" t="s">
        <v>3224</v>
      </c>
      <c r="B36" s="242" t="s">
        <v>3334</v>
      </c>
      <c r="C36" s="243">
        <v>25</v>
      </c>
      <c r="D36" s="247"/>
      <c r="E36" s="247"/>
      <c r="F36" s="246" t="str">
        <f t="shared" si="0"/>
        <v>-</v>
      </c>
    </row>
    <row r="37" spans="1:6">
      <c r="A37" s="241" t="s">
        <v>3225</v>
      </c>
      <c r="B37" s="242" t="s">
        <v>3226</v>
      </c>
      <c r="C37" s="243">
        <v>26</v>
      </c>
      <c r="D37" s="247"/>
      <c r="E37" s="247"/>
      <c r="F37" s="246" t="str">
        <f t="shared" si="0"/>
        <v>-</v>
      </c>
    </row>
    <row r="38" spans="1:6">
      <c r="A38" s="241" t="s">
        <v>3227</v>
      </c>
      <c r="B38" s="242" t="s">
        <v>535</v>
      </c>
      <c r="C38" s="243">
        <v>27</v>
      </c>
      <c r="D38" s="247"/>
      <c r="E38" s="247"/>
      <c r="F38" s="246" t="str">
        <f t="shared" si="0"/>
        <v>-</v>
      </c>
    </row>
    <row r="39" spans="1:6">
      <c r="A39" s="241" t="s">
        <v>3228</v>
      </c>
      <c r="B39" s="242" t="s">
        <v>574</v>
      </c>
      <c r="C39" s="243">
        <v>28</v>
      </c>
      <c r="D39" s="247"/>
      <c r="E39" s="247"/>
      <c r="F39" s="246" t="str">
        <f t="shared" si="0"/>
        <v>-</v>
      </c>
    </row>
    <row r="40" spans="1:6">
      <c r="A40" s="241" t="s">
        <v>3229</v>
      </c>
      <c r="B40" s="242" t="s">
        <v>3230</v>
      </c>
      <c r="C40" s="243">
        <v>29</v>
      </c>
      <c r="D40" s="247"/>
      <c r="E40" s="247"/>
      <c r="F40" s="246" t="str">
        <f t="shared" si="0"/>
        <v>-</v>
      </c>
    </row>
    <row r="41" spans="1:6">
      <c r="A41" s="248" t="s">
        <v>3231</v>
      </c>
      <c r="B41" s="242" t="s">
        <v>3814</v>
      </c>
      <c r="C41" s="243">
        <v>30</v>
      </c>
      <c r="D41" s="244">
        <f>SUM(D42:D45)-D46</f>
        <v>0</v>
      </c>
      <c r="E41" s="245">
        <f>SUM(E42:E45)-E46</f>
        <v>0</v>
      </c>
      <c r="F41" s="246" t="str">
        <f t="shared" si="0"/>
        <v>-</v>
      </c>
    </row>
    <row r="42" spans="1:6">
      <c r="A42" s="241" t="s">
        <v>3232</v>
      </c>
      <c r="B42" s="242" t="s">
        <v>3240</v>
      </c>
      <c r="C42" s="243">
        <v>31</v>
      </c>
      <c r="D42" s="247"/>
      <c r="E42" s="247"/>
      <c r="F42" s="246" t="str">
        <f t="shared" si="0"/>
        <v>-</v>
      </c>
    </row>
    <row r="43" spans="1:6">
      <c r="A43" s="241" t="s">
        <v>3233</v>
      </c>
      <c r="B43" s="242" t="s">
        <v>3238</v>
      </c>
      <c r="C43" s="243">
        <v>32</v>
      </c>
      <c r="D43" s="247"/>
      <c r="E43" s="247"/>
      <c r="F43" s="246" t="str">
        <f t="shared" si="0"/>
        <v>-</v>
      </c>
    </row>
    <row r="44" spans="1:6">
      <c r="A44" s="241" t="s">
        <v>3234</v>
      </c>
      <c r="B44" s="242" t="s">
        <v>2079</v>
      </c>
      <c r="C44" s="243">
        <v>33</v>
      </c>
      <c r="D44" s="247"/>
      <c r="E44" s="247"/>
      <c r="F44" s="246" t="str">
        <f t="shared" si="0"/>
        <v>-</v>
      </c>
    </row>
    <row r="45" spans="1:6">
      <c r="A45" s="241" t="s">
        <v>3235</v>
      </c>
      <c r="B45" s="242" t="s">
        <v>2080</v>
      </c>
      <c r="C45" s="243">
        <v>34</v>
      </c>
      <c r="D45" s="247"/>
      <c r="E45" s="247"/>
      <c r="F45" s="246" t="str">
        <f t="shared" si="0"/>
        <v>-</v>
      </c>
    </row>
    <row r="46" spans="1:6">
      <c r="A46" s="241" t="s">
        <v>2308</v>
      </c>
      <c r="B46" s="242" t="s">
        <v>2026</v>
      </c>
      <c r="C46" s="243">
        <v>35</v>
      </c>
      <c r="D46" s="247"/>
      <c r="E46" s="247"/>
      <c r="F46" s="246" t="str">
        <f t="shared" si="0"/>
        <v>-</v>
      </c>
    </row>
    <row r="47" spans="1:6">
      <c r="A47" s="248" t="s">
        <v>2309</v>
      </c>
      <c r="B47" s="242" t="s">
        <v>3815</v>
      </c>
      <c r="C47" s="243">
        <v>36</v>
      </c>
      <c r="D47" s="244">
        <f>SUM(D48:D49)-D50</f>
        <v>0</v>
      </c>
      <c r="E47" s="245">
        <f>SUM(E48:E49)-E50</f>
        <v>0</v>
      </c>
      <c r="F47" s="246" t="str">
        <f t="shared" si="0"/>
        <v>-</v>
      </c>
    </row>
    <row r="48" spans="1:6">
      <c r="A48" s="241" t="s">
        <v>3313</v>
      </c>
      <c r="B48" s="242" t="s">
        <v>2081</v>
      </c>
      <c r="C48" s="243">
        <v>37</v>
      </c>
      <c r="D48" s="247"/>
      <c r="E48" s="247"/>
      <c r="F48" s="246" t="str">
        <f t="shared" si="0"/>
        <v>-</v>
      </c>
    </row>
    <row r="49" spans="1:6">
      <c r="A49" s="241" t="s">
        <v>3314</v>
      </c>
      <c r="B49" s="242" t="s">
        <v>1416</v>
      </c>
      <c r="C49" s="243">
        <v>38</v>
      </c>
      <c r="D49" s="247"/>
      <c r="E49" s="247"/>
      <c r="F49" s="246" t="str">
        <f t="shared" si="0"/>
        <v>-</v>
      </c>
    </row>
    <row r="50" spans="1:6">
      <c r="A50" s="241" t="s">
        <v>3315</v>
      </c>
      <c r="B50" s="242" t="s">
        <v>3218</v>
      </c>
      <c r="C50" s="243">
        <v>39</v>
      </c>
      <c r="D50" s="247"/>
      <c r="E50" s="247"/>
      <c r="F50" s="246" t="str">
        <f t="shared" si="0"/>
        <v>-</v>
      </c>
    </row>
    <row r="51" spans="1:6">
      <c r="A51" s="248" t="s">
        <v>3219</v>
      </c>
      <c r="B51" s="242" t="s">
        <v>3816</v>
      </c>
      <c r="C51" s="243">
        <v>40</v>
      </c>
      <c r="D51" s="244">
        <f>SUM(D52:D55)-D56</f>
        <v>0</v>
      </c>
      <c r="E51" s="245">
        <f>SUM(E52:E55)-E56</f>
        <v>0</v>
      </c>
      <c r="F51" s="246" t="str">
        <f t="shared" si="0"/>
        <v>-</v>
      </c>
    </row>
    <row r="52" spans="1:6">
      <c r="A52" s="241" t="s">
        <v>3220</v>
      </c>
      <c r="B52" s="242" t="s">
        <v>3239</v>
      </c>
      <c r="C52" s="243">
        <v>41</v>
      </c>
      <c r="D52" s="247"/>
      <c r="E52" s="247"/>
      <c r="F52" s="246" t="str">
        <f t="shared" si="0"/>
        <v>-</v>
      </c>
    </row>
    <row r="53" spans="1:6">
      <c r="A53" s="241" t="s">
        <v>2416</v>
      </c>
      <c r="B53" s="242" t="s">
        <v>2417</v>
      </c>
      <c r="C53" s="243">
        <v>42</v>
      </c>
      <c r="D53" s="247"/>
      <c r="E53" s="247"/>
      <c r="F53" s="246" t="str">
        <f t="shared" si="0"/>
        <v>-</v>
      </c>
    </row>
    <row r="54" spans="1:6">
      <c r="A54" s="241" t="s">
        <v>2418</v>
      </c>
      <c r="B54" s="242" t="s">
        <v>3478</v>
      </c>
      <c r="C54" s="243">
        <v>43</v>
      </c>
      <c r="D54" s="247"/>
      <c r="E54" s="247"/>
      <c r="F54" s="246" t="str">
        <f t="shared" si="0"/>
        <v>-</v>
      </c>
    </row>
    <row r="55" spans="1:6">
      <c r="A55" s="241" t="s">
        <v>2419</v>
      </c>
      <c r="B55" s="242" t="s">
        <v>3479</v>
      </c>
      <c r="C55" s="243">
        <v>44</v>
      </c>
      <c r="D55" s="247"/>
      <c r="E55" s="247"/>
      <c r="F55" s="246" t="str">
        <f t="shared" si="0"/>
        <v>-</v>
      </c>
    </row>
    <row r="56" spans="1:6">
      <c r="A56" s="241" t="s">
        <v>2420</v>
      </c>
      <c r="B56" s="242" t="s">
        <v>2421</v>
      </c>
      <c r="C56" s="243">
        <v>45</v>
      </c>
      <c r="D56" s="247"/>
      <c r="E56" s="247"/>
      <c r="F56" s="246" t="str">
        <f t="shared" si="0"/>
        <v>-</v>
      </c>
    </row>
    <row r="57" spans="1:6">
      <c r="A57" s="241" t="s">
        <v>2422</v>
      </c>
      <c r="B57" s="242" t="s">
        <v>2423</v>
      </c>
      <c r="C57" s="243">
        <v>46</v>
      </c>
      <c r="D57" s="247"/>
      <c r="E57" s="247"/>
      <c r="F57" s="246" t="str">
        <f t="shared" si="0"/>
        <v>-</v>
      </c>
    </row>
    <row r="58" spans="1:6">
      <c r="A58" s="241" t="s">
        <v>2424</v>
      </c>
      <c r="B58" s="242" t="s">
        <v>3817</v>
      </c>
      <c r="C58" s="243">
        <v>47</v>
      </c>
      <c r="D58" s="244">
        <f>SUM(D59:D60)-D61</f>
        <v>0</v>
      </c>
      <c r="E58" s="245">
        <f>SUM(E59:E60)-E61</f>
        <v>0</v>
      </c>
      <c r="F58" s="246" t="str">
        <f t="shared" si="0"/>
        <v>-</v>
      </c>
    </row>
    <row r="59" spans="1:6">
      <c r="A59" s="241" t="s">
        <v>2425</v>
      </c>
      <c r="B59" s="242" t="s">
        <v>2426</v>
      </c>
      <c r="C59" s="243">
        <v>48</v>
      </c>
      <c r="D59" s="247"/>
      <c r="E59" s="247"/>
      <c r="F59" s="246" t="str">
        <f t="shared" si="0"/>
        <v>-</v>
      </c>
    </row>
    <row r="60" spans="1:6">
      <c r="A60" s="241" t="s">
        <v>2427</v>
      </c>
      <c r="B60" s="242" t="s">
        <v>2027</v>
      </c>
      <c r="C60" s="243">
        <v>49</v>
      </c>
      <c r="D60" s="247"/>
      <c r="E60" s="247"/>
      <c r="F60" s="246" t="str">
        <f t="shared" si="0"/>
        <v>-</v>
      </c>
    </row>
    <row r="61" spans="1:6">
      <c r="A61" s="241" t="s">
        <v>2428</v>
      </c>
      <c r="B61" s="242" t="s">
        <v>81</v>
      </c>
      <c r="C61" s="243">
        <v>50</v>
      </c>
      <c r="D61" s="247"/>
      <c r="E61" s="247"/>
      <c r="F61" s="246" t="str">
        <f t="shared" si="0"/>
        <v>-</v>
      </c>
    </row>
    <row r="62" spans="1:6">
      <c r="A62" s="241" t="s">
        <v>82</v>
      </c>
      <c r="B62" s="242" t="s">
        <v>3818</v>
      </c>
      <c r="C62" s="243">
        <v>51</v>
      </c>
      <c r="D62" s="245">
        <f>SUM(D63:D68)</f>
        <v>0</v>
      </c>
      <c r="E62" s="245">
        <f>SUM(E63:E68)</f>
        <v>0</v>
      </c>
      <c r="F62" s="246" t="str">
        <f t="shared" si="0"/>
        <v>-</v>
      </c>
    </row>
    <row r="63" spans="1:6">
      <c r="A63" s="241" t="s">
        <v>83</v>
      </c>
      <c r="B63" s="242" t="s">
        <v>84</v>
      </c>
      <c r="C63" s="243">
        <v>52</v>
      </c>
      <c r="D63" s="247"/>
      <c r="E63" s="247"/>
      <c r="F63" s="246" t="str">
        <f t="shared" si="0"/>
        <v>-</v>
      </c>
    </row>
    <row r="64" spans="1:6">
      <c r="A64" s="241" t="s">
        <v>85</v>
      </c>
      <c r="B64" s="242" t="s">
        <v>86</v>
      </c>
      <c r="C64" s="243">
        <v>53</v>
      </c>
      <c r="D64" s="247"/>
      <c r="E64" s="247"/>
      <c r="F64" s="246" t="str">
        <f t="shared" si="0"/>
        <v>-</v>
      </c>
    </row>
    <row r="65" spans="1:6">
      <c r="A65" s="241" t="s">
        <v>87</v>
      </c>
      <c r="B65" s="242" t="s">
        <v>88</v>
      </c>
      <c r="C65" s="243">
        <v>54</v>
      </c>
      <c r="D65" s="247"/>
      <c r="E65" s="247"/>
      <c r="F65" s="246" t="str">
        <f t="shared" si="0"/>
        <v>-</v>
      </c>
    </row>
    <row r="66" spans="1:6">
      <c r="A66" s="241" t="s">
        <v>89</v>
      </c>
      <c r="B66" s="242" t="s">
        <v>90</v>
      </c>
      <c r="C66" s="243">
        <v>55</v>
      </c>
      <c r="D66" s="247"/>
      <c r="E66" s="247"/>
      <c r="F66" s="246" t="str">
        <f t="shared" si="0"/>
        <v>-</v>
      </c>
    </row>
    <row r="67" spans="1:6">
      <c r="A67" s="241" t="s">
        <v>91</v>
      </c>
      <c r="B67" s="242" t="s">
        <v>92</v>
      </c>
      <c r="C67" s="243">
        <v>56</v>
      </c>
      <c r="D67" s="247"/>
      <c r="E67" s="247"/>
      <c r="F67" s="246" t="str">
        <f t="shared" si="0"/>
        <v>-</v>
      </c>
    </row>
    <row r="68" spans="1:6">
      <c r="A68" s="249" t="s">
        <v>93</v>
      </c>
      <c r="B68" s="242" t="s">
        <v>2028</v>
      </c>
      <c r="C68" s="243">
        <v>57</v>
      </c>
      <c r="D68" s="247"/>
      <c r="E68" s="247"/>
      <c r="F68" s="246" t="str">
        <f t="shared" si="0"/>
        <v>-</v>
      </c>
    </row>
    <row r="69" spans="1:6">
      <c r="A69" s="249" t="s">
        <v>94</v>
      </c>
      <c r="B69" s="242" t="s">
        <v>3819</v>
      </c>
      <c r="C69" s="243">
        <v>58</v>
      </c>
      <c r="D69" s="245">
        <f>SUM(D70:D73)</f>
        <v>0</v>
      </c>
      <c r="E69" s="245">
        <f>SUM(E70:E73)</f>
        <v>0</v>
      </c>
      <c r="F69" s="246" t="str">
        <f t="shared" si="0"/>
        <v>-</v>
      </c>
    </row>
    <row r="70" spans="1:6">
      <c r="A70" s="249" t="s">
        <v>95</v>
      </c>
      <c r="B70" s="242" t="s">
        <v>96</v>
      </c>
      <c r="C70" s="243">
        <v>59</v>
      </c>
      <c r="D70" s="247"/>
      <c r="E70" s="247"/>
      <c r="F70" s="246" t="str">
        <f t="shared" si="0"/>
        <v>-</v>
      </c>
    </row>
    <row r="71" spans="1:6">
      <c r="A71" s="249" t="s">
        <v>97</v>
      </c>
      <c r="B71" s="242" t="s">
        <v>98</v>
      </c>
      <c r="C71" s="243">
        <v>60</v>
      </c>
      <c r="D71" s="247"/>
      <c r="E71" s="247"/>
      <c r="F71" s="246" t="str">
        <f t="shared" si="0"/>
        <v>-</v>
      </c>
    </row>
    <row r="72" spans="1:6">
      <c r="A72" s="249" t="s">
        <v>2936</v>
      </c>
      <c r="B72" s="242" t="s">
        <v>3820</v>
      </c>
      <c r="C72" s="243">
        <v>61</v>
      </c>
      <c r="D72" s="247"/>
      <c r="E72" s="247"/>
      <c r="F72" s="246" t="str">
        <f t="shared" si="0"/>
        <v>-</v>
      </c>
    </row>
    <row r="73" spans="1:6">
      <c r="A73" s="249" t="s">
        <v>99</v>
      </c>
      <c r="B73" s="242" t="s">
        <v>100</v>
      </c>
      <c r="C73" s="243">
        <v>62</v>
      </c>
      <c r="D73" s="247"/>
      <c r="E73" s="247"/>
      <c r="F73" s="246" t="str">
        <f t="shared" si="0"/>
        <v>-</v>
      </c>
    </row>
    <row r="74" spans="1:6">
      <c r="A74" s="249" t="s">
        <v>101</v>
      </c>
      <c r="B74" s="242" t="s">
        <v>1393</v>
      </c>
      <c r="C74" s="243">
        <v>63</v>
      </c>
      <c r="D74" s="245">
        <f>D75+D84+D92+D123+D139+D151+D168+D169</f>
        <v>0</v>
      </c>
      <c r="E74" s="245">
        <f>E75+E84+E92+E123+E139+E151+E168+E169</f>
        <v>0</v>
      </c>
      <c r="F74" s="246" t="str">
        <f t="shared" si="0"/>
        <v>-</v>
      </c>
    </row>
    <row r="75" spans="1:6">
      <c r="A75" s="249" t="s">
        <v>3272</v>
      </c>
      <c r="B75" s="242" t="s">
        <v>1496</v>
      </c>
      <c r="C75" s="243">
        <v>64</v>
      </c>
      <c r="D75" s="245">
        <f>+D76+D81+D82+D83</f>
        <v>0</v>
      </c>
      <c r="E75" s="245">
        <f>+E76+E81+E82+E83</f>
        <v>0</v>
      </c>
      <c r="F75" s="246" t="str">
        <f t="shared" si="0"/>
        <v>-</v>
      </c>
    </row>
    <row r="76" spans="1:6">
      <c r="A76" s="241" t="s">
        <v>102</v>
      </c>
      <c r="B76" s="251" t="s">
        <v>1394</v>
      </c>
      <c r="C76" s="243">
        <v>65</v>
      </c>
      <c r="D76" s="245">
        <f>SUM(D77:D80)</f>
        <v>0</v>
      </c>
      <c r="E76" s="245">
        <f>SUM(E77:E80)</f>
        <v>0</v>
      </c>
      <c r="F76" s="246" t="str">
        <f t="shared" ref="F76:F139" si="1">IF(D76&gt;0,IF(E76/D76&gt;=100,"&gt;&gt;100",E76/D76*100),"-")</f>
        <v>-</v>
      </c>
    </row>
    <row r="77" spans="1:6">
      <c r="A77" s="241" t="s">
        <v>1395</v>
      </c>
      <c r="B77" s="242" t="s">
        <v>1396</v>
      </c>
      <c r="C77" s="243">
        <v>66</v>
      </c>
      <c r="D77" s="247"/>
      <c r="E77" s="247"/>
      <c r="F77" s="246" t="str">
        <f t="shared" si="1"/>
        <v>-</v>
      </c>
    </row>
    <row r="78" spans="1:6">
      <c r="A78" s="241" t="s">
        <v>1397</v>
      </c>
      <c r="B78" s="242" t="s">
        <v>1398</v>
      </c>
      <c r="C78" s="243">
        <v>67</v>
      </c>
      <c r="D78" s="247"/>
      <c r="E78" s="247"/>
      <c r="F78" s="246" t="str">
        <f t="shared" si="1"/>
        <v>-</v>
      </c>
    </row>
    <row r="79" spans="1:6">
      <c r="A79" s="241" t="s">
        <v>1399</v>
      </c>
      <c r="B79" s="242" t="s">
        <v>1400</v>
      </c>
      <c r="C79" s="243">
        <v>68</v>
      </c>
      <c r="D79" s="247"/>
      <c r="E79" s="247"/>
      <c r="F79" s="246" t="str">
        <f t="shared" si="1"/>
        <v>-</v>
      </c>
    </row>
    <row r="80" spans="1:6">
      <c r="A80" s="241" t="s">
        <v>1401</v>
      </c>
      <c r="B80" s="242" t="s">
        <v>1402</v>
      </c>
      <c r="C80" s="243">
        <v>69</v>
      </c>
      <c r="D80" s="247"/>
      <c r="E80" s="247"/>
      <c r="F80" s="246" t="str">
        <f t="shared" si="1"/>
        <v>-</v>
      </c>
    </row>
    <row r="81" spans="1:6">
      <c r="A81" s="241" t="s">
        <v>2562</v>
      </c>
      <c r="B81" s="251" t="s">
        <v>2563</v>
      </c>
      <c r="C81" s="243">
        <v>70</v>
      </c>
      <c r="D81" s="247"/>
      <c r="E81" s="247"/>
      <c r="F81" s="246" t="str">
        <f t="shared" si="1"/>
        <v>-</v>
      </c>
    </row>
    <row r="82" spans="1:6">
      <c r="A82" s="241" t="s">
        <v>2564</v>
      </c>
      <c r="B82" s="251" t="s">
        <v>2565</v>
      </c>
      <c r="C82" s="243">
        <v>71</v>
      </c>
      <c r="D82" s="247"/>
      <c r="E82" s="247"/>
      <c r="F82" s="246" t="str">
        <f t="shared" si="1"/>
        <v>-</v>
      </c>
    </row>
    <row r="83" spans="1:6">
      <c r="A83" s="241" t="s">
        <v>2566</v>
      </c>
      <c r="B83" s="251" t="s">
        <v>2567</v>
      </c>
      <c r="C83" s="243">
        <v>72</v>
      </c>
      <c r="D83" s="247"/>
      <c r="E83" s="247"/>
      <c r="F83" s="246" t="str">
        <f t="shared" si="1"/>
        <v>-</v>
      </c>
    </row>
    <row r="84" spans="1:6" ht="24">
      <c r="A84" s="241" t="s">
        <v>2568</v>
      </c>
      <c r="B84" s="242" t="s">
        <v>1495</v>
      </c>
      <c r="C84" s="243">
        <v>73</v>
      </c>
      <c r="D84" s="245">
        <f>+D85+SUM(D88:D91)</f>
        <v>0</v>
      </c>
      <c r="E84" s="245">
        <f>+E85+SUM(E88:E91)</f>
        <v>0</v>
      </c>
      <c r="F84" s="246" t="str">
        <f t="shared" si="1"/>
        <v>-</v>
      </c>
    </row>
    <row r="85" spans="1:6">
      <c r="A85" s="241" t="s">
        <v>2569</v>
      </c>
      <c r="B85" s="251" t="s">
        <v>1403</v>
      </c>
      <c r="C85" s="243">
        <v>74</v>
      </c>
      <c r="D85" s="245">
        <f>SUM(D86:D87)</f>
        <v>0</v>
      </c>
      <c r="E85" s="245">
        <f>SUM(E86:E87)</f>
        <v>0</v>
      </c>
      <c r="F85" s="246" t="str">
        <f t="shared" si="1"/>
        <v>-</v>
      </c>
    </row>
    <row r="86" spans="1:6">
      <c r="A86" s="241" t="s">
        <v>1404</v>
      </c>
      <c r="B86" s="242" t="s">
        <v>1405</v>
      </c>
      <c r="C86" s="243">
        <v>75</v>
      </c>
      <c r="D86" s="247"/>
      <c r="E86" s="247"/>
      <c r="F86" s="246" t="str">
        <f t="shared" si="1"/>
        <v>-</v>
      </c>
    </row>
    <row r="87" spans="1:6">
      <c r="A87" s="241" t="s">
        <v>1406</v>
      </c>
      <c r="B87" s="242" t="s">
        <v>2753</v>
      </c>
      <c r="C87" s="243">
        <v>76</v>
      </c>
      <c r="D87" s="247"/>
      <c r="E87" s="247"/>
      <c r="F87" s="246" t="str">
        <f t="shared" si="1"/>
        <v>-</v>
      </c>
    </row>
    <row r="88" spans="1:6">
      <c r="A88" s="241" t="s">
        <v>2570</v>
      </c>
      <c r="B88" s="251" t="s">
        <v>2571</v>
      </c>
      <c r="C88" s="243">
        <v>77</v>
      </c>
      <c r="D88" s="247"/>
      <c r="E88" s="247"/>
      <c r="F88" s="246" t="str">
        <f t="shared" si="1"/>
        <v>-</v>
      </c>
    </row>
    <row r="89" spans="1:6">
      <c r="A89" s="241" t="s">
        <v>2572</v>
      </c>
      <c r="B89" s="251" t="s">
        <v>2573</v>
      </c>
      <c r="C89" s="243">
        <v>78</v>
      </c>
      <c r="D89" s="247"/>
      <c r="E89" s="247"/>
      <c r="F89" s="246" t="str">
        <f t="shared" si="1"/>
        <v>-</v>
      </c>
    </row>
    <row r="90" spans="1:6">
      <c r="A90" s="241" t="s">
        <v>2574</v>
      </c>
      <c r="B90" s="251" t="s">
        <v>2575</v>
      </c>
      <c r="C90" s="243">
        <v>79</v>
      </c>
      <c r="D90" s="247"/>
      <c r="E90" s="247"/>
      <c r="F90" s="246" t="str">
        <f t="shared" si="1"/>
        <v>-</v>
      </c>
    </row>
    <row r="91" spans="1:6">
      <c r="A91" s="241" t="s">
        <v>2576</v>
      </c>
      <c r="B91" s="251" t="s">
        <v>2577</v>
      </c>
      <c r="C91" s="243">
        <v>80</v>
      </c>
      <c r="D91" s="247"/>
      <c r="E91" s="247"/>
      <c r="F91" s="246" t="str">
        <f t="shared" si="1"/>
        <v>-</v>
      </c>
    </row>
    <row r="92" spans="1:6">
      <c r="A92" s="241" t="s">
        <v>2578</v>
      </c>
      <c r="B92" s="242" t="s">
        <v>2754</v>
      </c>
      <c r="C92" s="243">
        <v>81</v>
      </c>
      <c r="D92" s="245">
        <f>D93+D111-D122</f>
        <v>0</v>
      </c>
      <c r="E92" s="245">
        <f>E93+E111-E122</f>
        <v>0</v>
      </c>
      <c r="F92" s="246" t="str">
        <f t="shared" si="1"/>
        <v>-</v>
      </c>
    </row>
    <row r="93" spans="1:6">
      <c r="A93" s="241"/>
      <c r="B93" s="242" t="s">
        <v>2755</v>
      </c>
      <c r="C93" s="243">
        <v>82</v>
      </c>
      <c r="D93" s="245">
        <f>SUM(D94:D110)</f>
        <v>0</v>
      </c>
      <c r="E93" s="245">
        <f>SUM(E94:E110)</f>
        <v>0</v>
      </c>
      <c r="F93" s="246" t="str">
        <f t="shared" si="1"/>
        <v>-</v>
      </c>
    </row>
    <row r="94" spans="1:6">
      <c r="A94" s="241" t="s">
        <v>2579</v>
      </c>
      <c r="B94" s="251" t="s">
        <v>2580</v>
      </c>
      <c r="C94" s="243">
        <v>83</v>
      </c>
      <c r="D94" s="247"/>
      <c r="E94" s="247"/>
      <c r="F94" s="246" t="str">
        <f t="shared" si="1"/>
        <v>-</v>
      </c>
    </row>
    <row r="95" spans="1:6">
      <c r="A95" s="241" t="s">
        <v>4162</v>
      </c>
      <c r="B95" s="251" t="s">
        <v>4163</v>
      </c>
      <c r="C95" s="243">
        <v>84</v>
      </c>
      <c r="D95" s="247"/>
      <c r="E95" s="247"/>
      <c r="F95" s="246" t="str">
        <f t="shared" si="1"/>
        <v>-</v>
      </c>
    </row>
    <row r="96" spans="1:6">
      <c r="A96" s="241" t="s">
        <v>4164</v>
      </c>
      <c r="B96" s="251" t="s">
        <v>4165</v>
      </c>
      <c r="C96" s="243">
        <v>85</v>
      </c>
      <c r="D96" s="247"/>
      <c r="E96" s="247"/>
      <c r="F96" s="246" t="str">
        <f t="shared" si="1"/>
        <v>-</v>
      </c>
    </row>
    <row r="97" spans="1:6">
      <c r="A97" s="241" t="s">
        <v>4166</v>
      </c>
      <c r="B97" s="251" t="s">
        <v>4167</v>
      </c>
      <c r="C97" s="243">
        <v>86</v>
      </c>
      <c r="D97" s="247"/>
      <c r="E97" s="247"/>
      <c r="F97" s="246" t="str">
        <f t="shared" si="1"/>
        <v>-</v>
      </c>
    </row>
    <row r="98" spans="1:6">
      <c r="A98" s="241" t="s">
        <v>637</v>
      </c>
      <c r="B98" s="251" t="s">
        <v>638</v>
      </c>
      <c r="C98" s="243">
        <v>87</v>
      </c>
      <c r="D98" s="247"/>
      <c r="E98" s="247"/>
      <c r="F98" s="246" t="str">
        <f t="shared" si="1"/>
        <v>-</v>
      </c>
    </row>
    <row r="99" spans="1:6">
      <c r="A99" s="241" t="s">
        <v>4168</v>
      </c>
      <c r="B99" s="251" t="s">
        <v>2803</v>
      </c>
      <c r="C99" s="243">
        <v>88</v>
      </c>
      <c r="D99" s="247"/>
      <c r="E99" s="247"/>
      <c r="F99" s="246" t="str">
        <f t="shared" si="1"/>
        <v>-</v>
      </c>
    </row>
    <row r="100" spans="1:6">
      <c r="A100" s="241" t="s">
        <v>2804</v>
      </c>
      <c r="B100" s="251" t="s">
        <v>2805</v>
      </c>
      <c r="C100" s="243">
        <v>89</v>
      </c>
      <c r="D100" s="247"/>
      <c r="E100" s="247"/>
      <c r="F100" s="246" t="str">
        <f t="shared" si="1"/>
        <v>-</v>
      </c>
    </row>
    <row r="101" spans="1:6">
      <c r="A101" s="241" t="s">
        <v>2806</v>
      </c>
      <c r="B101" s="251" t="s">
        <v>2861</v>
      </c>
      <c r="C101" s="243">
        <v>90</v>
      </c>
      <c r="D101" s="247"/>
      <c r="E101" s="247"/>
      <c r="F101" s="246" t="str">
        <f t="shared" si="1"/>
        <v>-</v>
      </c>
    </row>
    <row r="102" spans="1:6">
      <c r="A102" s="241" t="s">
        <v>2862</v>
      </c>
      <c r="B102" s="251" t="s">
        <v>2863</v>
      </c>
      <c r="C102" s="243">
        <v>91</v>
      </c>
      <c r="D102" s="247"/>
      <c r="E102" s="247"/>
      <c r="F102" s="246" t="str">
        <f t="shared" si="1"/>
        <v>-</v>
      </c>
    </row>
    <row r="103" spans="1:6">
      <c r="A103" s="241" t="s">
        <v>2864</v>
      </c>
      <c r="B103" s="251" t="s">
        <v>2865</v>
      </c>
      <c r="C103" s="243">
        <v>92</v>
      </c>
      <c r="D103" s="247"/>
      <c r="E103" s="247"/>
      <c r="F103" s="246" t="str">
        <f t="shared" si="1"/>
        <v>-</v>
      </c>
    </row>
    <row r="104" spans="1:6">
      <c r="A104" s="241" t="s">
        <v>2866</v>
      </c>
      <c r="B104" s="251" t="s">
        <v>2867</v>
      </c>
      <c r="C104" s="243">
        <v>93</v>
      </c>
      <c r="D104" s="247"/>
      <c r="E104" s="247"/>
      <c r="F104" s="246" t="str">
        <f t="shared" si="1"/>
        <v>-</v>
      </c>
    </row>
    <row r="105" spans="1:6">
      <c r="A105" s="241" t="s">
        <v>2868</v>
      </c>
      <c r="B105" s="251" t="s">
        <v>2869</v>
      </c>
      <c r="C105" s="243">
        <v>94</v>
      </c>
      <c r="D105" s="247"/>
      <c r="E105" s="247"/>
      <c r="F105" s="246" t="str">
        <f t="shared" si="1"/>
        <v>-</v>
      </c>
    </row>
    <row r="106" spans="1:6">
      <c r="A106" s="241" t="s">
        <v>2870</v>
      </c>
      <c r="B106" s="251" t="s">
        <v>2871</v>
      </c>
      <c r="C106" s="243">
        <v>95</v>
      </c>
      <c r="D106" s="247"/>
      <c r="E106" s="247"/>
      <c r="F106" s="246" t="str">
        <f t="shared" si="1"/>
        <v>-</v>
      </c>
    </row>
    <row r="107" spans="1:6">
      <c r="A107" s="241" t="s">
        <v>2872</v>
      </c>
      <c r="B107" s="251" t="s">
        <v>2873</v>
      </c>
      <c r="C107" s="243">
        <v>96</v>
      </c>
      <c r="D107" s="247"/>
      <c r="E107" s="247"/>
      <c r="F107" s="246" t="str">
        <f t="shared" si="1"/>
        <v>-</v>
      </c>
    </row>
    <row r="108" spans="1:6">
      <c r="A108" s="241" t="s">
        <v>2874</v>
      </c>
      <c r="B108" s="251" t="s">
        <v>2875</v>
      </c>
      <c r="C108" s="243">
        <v>97</v>
      </c>
      <c r="D108" s="247"/>
      <c r="E108" s="247"/>
      <c r="F108" s="246" t="str">
        <f t="shared" si="1"/>
        <v>-</v>
      </c>
    </row>
    <row r="109" spans="1:6">
      <c r="A109" s="241" t="s">
        <v>2876</v>
      </c>
      <c r="B109" s="251" t="s">
        <v>2744</v>
      </c>
      <c r="C109" s="243">
        <v>98</v>
      </c>
      <c r="D109" s="247"/>
      <c r="E109" s="247"/>
      <c r="F109" s="246" t="str">
        <f t="shared" si="1"/>
        <v>-</v>
      </c>
    </row>
    <row r="110" spans="1:6">
      <c r="A110" s="241" t="s">
        <v>2745</v>
      </c>
      <c r="B110" s="251" t="s">
        <v>2746</v>
      </c>
      <c r="C110" s="243">
        <v>99</v>
      </c>
      <c r="D110" s="247"/>
      <c r="E110" s="247"/>
      <c r="F110" s="246" t="str">
        <f t="shared" si="1"/>
        <v>-</v>
      </c>
    </row>
    <row r="111" spans="1:6">
      <c r="A111" s="241"/>
      <c r="B111" s="242" t="s">
        <v>2756</v>
      </c>
      <c r="C111" s="243">
        <v>100</v>
      </c>
      <c r="D111" s="245">
        <f>SUM(D112:D121)</f>
        <v>0</v>
      </c>
      <c r="E111" s="245">
        <f>SUM(E112:E121)</f>
        <v>0</v>
      </c>
      <c r="F111" s="246" t="str">
        <f t="shared" si="1"/>
        <v>-</v>
      </c>
    </row>
    <row r="112" spans="1:6">
      <c r="A112" s="241" t="s">
        <v>639</v>
      </c>
      <c r="B112" s="251" t="s">
        <v>640</v>
      </c>
      <c r="C112" s="243">
        <v>101</v>
      </c>
      <c r="D112" s="247"/>
      <c r="E112" s="247"/>
      <c r="F112" s="246" t="str">
        <f t="shared" si="1"/>
        <v>-</v>
      </c>
    </row>
    <row r="113" spans="1:6">
      <c r="A113" s="241" t="s">
        <v>1006</v>
      </c>
      <c r="B113" s="251" t="s">
        <v>1007</v>
      </c>
      <c r="C113" s="243">
        <v>102</v>
      </c>
      <c r="D113" s="247"/>
      <c r="E113" s="247"/>
      <c r="F113" s="246" t="str">
        <f t="shared" si="1"/>
        <v>-</v>
      </c>
    </row>
    <row r="114" spans="1:6">
      <c r="A114" s="241" t="s">
        <v>1008</v>
      </c>
      <c r="B114" s="251" t="s">
        <v>1009</v>
      </c>
      <c r="C114" s="243">
        <v>103</v>
      </c>
      <c r="D114" s="247"/>
      <c r="E114" s="247"/>
      <c r="F114" s="246" t="str">
        <f t="shared" si="1"/>
        <v>-</v>
      </c>
    </row>
    <row r="115" spans="1:6">
      <c r="A115" s="241" t="s">
        <v>1010</v>
      </c>
      <c r="B115" s="251" t="s">
        <v>1011</v>
      </c>
      <c r="C115" s="243">
        <v>104</v>
      </c>
      <c r="D115" s="247"/>
      <c r="E115" s="247"/>
      <c r="F115" s="246" t="str">
        <f t="shared" si="1"/>
        <v>-</v>
      </c>
    </row>
    <row r="116" spans="1:6">
      <c r="A116" s="241" t="s">
        <v>641</v>
      </c>
      <c r="B116" s="251" t="s">
        <v>609</v>
      </c>
      <c r="C116" s="243">
        <v>105</v>
      </c>
      <c r="D116" s="247"/>
      <c r="E116" s="247"/>
      <c r="F116" s="246" t="str">
        <f t="shared" si="1"/>
        <v>-</v>
      </c>
    </row>
    <row r="117" spans="1:6">
      <c r="A117" s="241" t="s">
        <v>1012</v>
      </c>
      <c r="B117" s="251" t="s">
        <v>1013</v>
      </c>
      <c r="C117" s="243">
        <v>106</v>
      </c>
      <c r="D117" s="247"/>
      <c r="E117" s="247"/>
      <c r="F117" s="246" t="str">
        <f t="shared" si="1"/>
        <v>-</v>
      </c>
    </row>
    <row r="118" spans="1:6">
      <c r="A118" s="241" t="s">
        <v>1014</v>
      </c>
      <c r="B118" s="251" t="s">
        <v>1015</v>
      </c>
      <c r="C118" s="243">
        <v>107</v>
      </c>
      <c r="D118" s="247"/>
      <c r="E118" s="247"/>
      <c r="F118" s="246" t="str">
        <f t="shared" si="1"/>
        <v>-</v>
      </c>
    </row>
    <row r="119" spans="1:6">
      <c r="A119" s="241" t="s">
        <v>1016</v>
      </c>
      <c r="B119" s="251" t="s">
        <v>1017</v>
      </c>
      <c r="C119" s="243">
        <v>108</v>
      </c>
      <c r="D119" s="247"/>
      <c r="E119" s="247"/>
      <c r="F119" s="246" t="str">
        <f t="shared" si="1"/>
        <v>-</v>
      </c>
    </row>
    <row r="120" spans="1:6">
      <c r="A120" s="241" t="s">
        <v>1018</v>
      </c>
      <c r="B120" s="251" t="s">
        <v>1019</v>
      </c>
      <c r="C120" s="243">
        <v>109</v>
      </c>
      <c r="D120" s="247"/>
      <c r="E120" s="247"/>
      <c r="F120" s="246" t="str">
        <f t="shared" si="1"/>
        <v>-</v>
      </c>
    </row>
    <row r="121" spans="1:6">
      <c r="A121" s="241" t="s">
        <v>1020</v>
      </c>
      <c r="B121" s="251" t="s">
        <v>1021</v>
      </c>
      <c r="C121" s="243">
        <v>110</v>
      </c>
      <c r="D121" s="247"/>
      <c r="E121" s="247"/>
      <c r="F121" s="246" t="str">
        <f t="shared" si="1"/>
        <v>-</v>
      </c>
    </row>
    <row r="122" spans="1:6">
      <c r="A122" s="241" t="s">
        <v>610</v>
      </c>
      <c r="B122" s="251" t="s">
        <v>611</v>
      </c>
      <c r="C122" s="243">
        <v>111</v>
      </c>
      <c r="D122" s="247"/>
      <c r="E122" s="247"/>
      <c r="F122" s="246" t="str">
        <f t="shared" si="1"/>
        <v>-</v>
      </c>
    </row>
    <row r="123" spans="1:6">
      <c r="A123" s="241" t="s">
        <v>612</v>
      </c>
      <c r="B123" s="242" t="s">
        <v>2757</v>
      </c>
      <c r="C123" s="243">
        <v>112</v>
      </c>
      <c r="D123" s="245">
        <f>D124+D131-D138</f>
        <v>0</v>
      </c>
      <c r="E123" s="245">
        <f>E124+E131-E138</f>
        <v>0</v>
      </c>
      <c r="F123" s="246" t="str">
        <f t="shared" si="1"/>
        <v>-</v>
      </c>
    </row>
    <row r="124" spans="1:6">
      <c r="A124" s="241"/>
      <c r="B124" s="242" t="s">
        <v>2758</v>
      </c>
      <c r="C124" s="243">
        <v>113</v>
      </c>
      <c r="D124" s="245">
        <f>SUM(D125:D130)</f>
        <v>0</v>
      </c>
      <c r="E124" s="245">
        <f>SUM(E125:E130)</f>
        <v>0</v>
      </c>
      <c r="F124" s="246" t="str">
        <f t="shared" si="1"/>
        <v>-</v>
      </c>
    </row>
    <row r="125" spans="1:6">
      <c r="A125" s="241" t="s">
        <v>613</v>
      </c>
      <c r="B125" s="242" t="s">
        <v>614</v>
      </c>
      <c r="C125" s="243">
        <v>114</v>
      </c>
      <c r="D125" s="247"/>
      <c r="E125" s="247"/>
      <c r="F125" s="246" t="str">
        <f t="shared" si="1"/>
        <v>-</v>
      </c>
    </row>
    <row r="126" spans="1:6">
      <c r="A126" s="241" t="s">
        <v>615</v>
      </c>
      <c r="B126" s="242" t="s">
        <v>616</v>
      </c>
      <c r="C126" s="243">
        <v>115</v>
      </c>
      <c r="D126" s="247"/>
      <c r="E126" s="247"/>
      <c r="F126" s="246" t="str">
        <f t="shared" si="1"/>
        <v>-</v>
      </c>
    </row>
    <row r="127" spans="1:6">
      <c r="A127" s="241" t="s">
        <v>617</v>
      </c>
      <c r="B127" s="242" t="s">
        <v>618</v>
      </c>
      <c r="C127" s="243">
        <v>116</v>
      </c>
      <c r="D127" s="247"/>
      <c r="E127" s="247"/>
      <c r="F127" s="246" t="str">
        <f t="shared" si="1"/>
        <v>-</v>
      </c>
    </row>
    <row r="128" spans="1:6">
      <c r="A128" s="241" t="s">
        <v>619</v>
      </c>
      <c r="B128" s="242" t="s">
        <v>620</v>
      </c>
      <c r="C128" s="243">
        <v>117</v>
      </c>
      <c r="D128" s="247"/>
      <c r="E128" s="247"/>
      <c r="F128" s="246" t="str">
        <f t="shared" si="1"/>
        <v>-</v>
      </c>
    </row>
    <row r="129" spans="1:6">
      <c r="A129" s="241" t="s">
        <v>621</v>
      </c>
      <c r="B129" s="242" t="s">
        <v>622</v>
      </c>
      <c r="C129" s="243">
        <v>118</v>
      </c>
      <c r="D129" s="247"/>
      <c r="E129" s="247"/>
      <c r="F129" s="246" t="str">
        <f t="shared" si="1"/>
        <v>-</v>
      </c>
    </row>
    <row r="130" spans="1:6">
      <c r="A130" s="241" t="s">
        <v>623</v>
      </c>
      <c r="B130" s="242" t="s">
        <v>862</v>
      </c>
      <c r="C130" s="243">
        <v>119</v>
      </c>
      <c r="D130" s="247"/>
      <c r="E130" s="247"/>
      <c r="F130" s="246" t="str">
        <f t="shared" si="1"/>
        <v>-</v>
      </c>
    </row>
    <row r="131" spans="1:6">
      <c r="A131" s="241"/>
      <c r="B131" s="242" t="s">
        <v>2759</v>
      </c>
      <c r="C131" s="243">
        <v>120</v>
      </c>
      <c r="D131" s="245">
        <f>SUM(D132:D137)</f>
        <v>0</v>
      </c>
      <c r="E131" s="245">
        <f>SUM(E132:E137)</f>
        <v>0</v>
      </c>
      <c r="F131" s="246" t="str">
        <f t="shared" si="1"/>
        <v>-</v>
      </c>
    </row>
    <row r="132" spans="1:6">
      <c r="A132" s="241" t="s">
        <v>863</v>
      </c>
      <c r="B132" s="242" t="s">
        <v>614</v>
      </c>
      <c r="C132" s="243">
        <v>121</v>
      </c>
      <c r="D132" s="247"/>
      <c r="E132" s="247"/>
      <c r="F132" s="246" t="str">
        <f t="shared" si="1"/>
        <v>-</v>
      </c>
    </row>
    <row r="133" spans="1:6">
      <c r="A133" s="241" t="s">
        <v>864</v>
      </c>
      <c r="B133" s="242" t="s">
        <v>616</v>
      </c>
      <c r="C133" s="243">
        <v>122</v>
      </c>
      <c r="D133" s="247"/>
      <c r="E133" s="247"/>
      <c r="F133" s="246" t="str">
        <f t="shared" si="1"/>
        <v>-</v>
      </c>
    </row>
    <row r="134" spans="1:6">
      <c r="A134" s="241" t="s">
        <v>865</v>
      </c>
      <c r="B134" s="242" t="s">
        <v>618</v>
      </c>
      <c r="C134" s="243">
        <v>123</v>
      </c>
      <c r="D134" s="247"/>
      <c r="E134" s="247"/>
      <c r="F134" s="246" t="str">
        <f t="shared" si="1"/>
        <v>-</v>
      </c>
    </row>
    <row r="135" spans="1:6">
      <c r="A135" s="241" t="s">
        <v>866</v>
      </c>
      <c r="B135" s="242" t="s">
        <v>620</v>
      </c>
      <c r="C135" s="243">
        <v>124</v>
      </c>
      <c r="D135" s="247"/>
      <c r="E135" s="247"/>
      <c r="F135" s="246" t="str">
        <f t="shared" si="1"/>
        <v>-</v>
      </c>
    </row>
    <row r="136" spans="1:6">
      <c r="A136" s="241" t="s">
        <v>867</v>
      </c>
      <c r="B136" s="242" t="s">
        <v>622</v>
      </c>
      <c r="C136" s="243">
        <v>125</v>
      </c>
      <c r="D136" s="247"/>
      <c r="E136" s="247"/>
      <c r="F136" s="246" t="str">
        <f t="shared" si="1"/>
        <v>-</v>
      </c>
    </row>
    <row r="137" spans="1:6">
      <c r="A137" s="241" t="s">
        <v>868</v>
      </c>
      <c r="B137" s="242" t="s">
        <v>862</v>
      </c>
      <c r="C137" s="243">
        <v>126</v>
      </c>
      <c r="D137" s="247"/>
      <c r="E137" s="247"/>
      <c r="F137" s="246" t="str">
        <f t="shared" si="1"/>
        <v>-</v>
      </c>
    </row>
    <row r="138" spans="1:6">
      <c r="A138" s="241" t="s">
        <v>3188</v>
      </c>
      <c r="B138" s="242" t="s">
        <v>3189</v>
      </c>
      <c r="C138" s="243">
        <v>127</v>
      </c>
      <c r="D138" s="247"/>
      <c r="E138" s="247"/>
      <c r="F138" s="246" t="str">
        <f t="shared" si="1"/>
        <v>-</v>
      </c>
    </row>
    <row r="139" spans="1:6">
      <c r="A139" s="241" t="s">
        <v>3190</v>
      </c>
      <c r="B139" s="242" t="s">
        <v>2760</v>
      </c>
      <c r="C139" s="243">
        <v>128</v>
      </c>
      <c r="D139" s="245">
        <f>D140+D147-D150</f>
        <v>0</v>
      </c>
      <c r="E139" s="245">
        <f>E140+E147-E150</f>
        <v>0</v>
      </c>
      <c r="F139" s="246" t="str">
        <f t="shared" si="1"/>
        <v>-</v>
      </c>
    </row>
    <row r="140" spans="1:6">
      <c r="A140" s="241"/>
      <c r="B140" s="242" t="s">
        <v>2761</v>
      </c>
      <c r="C140" s="243">
        <v>129</v>
      </c>
      <c r="D140" s="245">
        <f>SUM(D141:D146)</f>
        <v>0</v>
      </c>
      <c r="E140" s="245">
        <f>SUM(E141:E146)</f>
        <v>0</v>
      </c>
      <c r="F140" s="246" t="str">
        <f t="shared" ref="F140:F203" si="2">IF(D140&gt;0,IF(E140/D140&gt;=100,"&gt;&gt;100",E140/D140*100),"-")</f>
        <v>-</v>
      </c>
    </row>
    <row r="141" spans="1:6">
      <c r="A141" s="241" t="s">
        <v>1022</v>
      </c>
      <c r="B141" s="242" t="s">
        <v>1320</v>
      </c>
      <c r="C141" s="243">
        <v>130</v>
      </c>
      <c r="D141" s="247"/>
      <c r="E141" s="247"/>
      <c r="F141" s="246" t="str">
        <f t="shared" si="2"/>
        <v>-</v>
      </c>
    </row>
    <row r="142" spans="1:6">
      <c r="A142" s="241" t="s">
        <v>1023</v>
      </c>
      <c r="B142" s="242" t="s">
        <v>1321</v>
      </c>
      <c r="C142" s="243">
        <v>131</v>
      </c>
      <c r="D142" s="247"/>
      <c r="E142" s="247"/>
      <c r="F142" s="246" t="str">
        <f t="shared" si="2"/>
        <v>-</v>
      </c>
    </row>
    <row r="143" spans="1:6">
      <c r="A143" s="241" t="s">
        <v>1024</v>
      </c>
      <c r="B143" s="251" t="s">
        <v>251</v>
      </c>
      <c r="C143" s="243">
        <v>132</v>
      </c>
      <c r="D143" s="247"/>
      <c r="E143" s="247"/>
      <c r="F143" s="246" t="str">
        <f t="shared" si="2"/>
        <v>-</v>
      </c>
    </row>
    <row r="144" spans="1:6">
      <c r="A144" s="241" t="s">
        <v>3191</v>
      </c>
      <c r="B144" s="251" t="s">
        <v>3350</v>
      </c>
      <c r="C144" s="243">
        <v>133</v>
      </c>
      <c r="D144" s="247"/>
      <c r="E144" s="247"/>
      <c r="F144" s="246" t="str">
        <f t="shared" si="2"/>
        <v>-</v>
      </c>
    </row>
    <row r="145" spans="1:6">
      <c r="A145" s="241" t="s">
        <v>3192</v>
      </c>
      <c r="B145" s="252" t="s">
        <v>2085</v>
      </c>
      <c r="C145" s="243">
        <v>134</v>
      </c>
      <c r="D145" s="247"/>
      <c r="E145" s="247"/>
      <c r="F145" s="246" t="str">
        <f t="shared" si="2"/>
        <v>-</v>
      </c>
    </row>
    <row r="146" spans="1:6">
      <c r="A146" s="241" t="s">
        <v>3193</v>
      </c>
      <c r="B146" s="251" t="s">
        <v>3618</v>
      </c>
      <c r="C146" s="243">
        <v>135</v>
      </c>
      <c r="D146" s="247"/>
      <c r="E146" s="247"/>
      <c r="F146" s="246" t="str">
        <f t="shared" si="2"/>
        <v>-</v>
      </c>
    </row>
    <row r="147" spans="1:6">
      <c r="A147" s="241"/>
      <c r="B147" s="242" t="s">
        <v>3822</v>
      </c>
      <c r="C147" s="243">
        <v>136</v>
      </c>
      <c r="D147" s="245">
        <f>SUM(D148:D149)</f>
        <v>0</v>
      </c>
      <c r="E147" s="245">
        <f>SUM(E148:E149)</f>
        <v>0</v>
      </c>
      <c r="F147" s="246" t="str">
        <f t="shared" si="2"/>
        <v>-</v>
      </c>
    </row>
    <row r="148" spans="1:6">
      <c r="A148" s="241" t="s">
        <v>2731</v>
      </c>
      <c r="B148" s="242" t="s">
        <v>1603</v>
      </c>
      <c r="C148" s="243">
        <v>137</v>
      </c>
      <c r="D148" s="247"/>
      <c r="E148" s="247"/>
      <c r="F148" s="246" t="str">
        <f t="shared" si="2"/>
        <v>-</v>
      </c>
    </row>
    <row r="149" spans="1:6">
      <c r="A149" s="241" t="s">
        <v>2732</v>
      </c>
      <c r="B149" s="242" t="s">
        <v>682</v>
      </c>
      <c r="C149" s="243">
        <v>138</v>
      </c>
      <c r="D149" s="247"/>
      <c r="E149" s="247"/>
      <c r="F149" s="246" t="str">
        <f t="shared" si="2"/>
        <v>-</v>
      </c>
    </row>
    <row r="150" spans="1:6">
      <c r="A150" s="241" t="s">
        <v>2733</v>
      </c>
      <c r="B150" s="242" t="s">
        <v>2734</v>
      </c>
      <c r="C150" s="243">
        <v>139</v>
      </c>
      <c r="D150" s="247"/>
      <c r="E150" s="247"/>
      <c r="F150" s="246" t="str">
        <f t="shared" si="2"/>
        <v>-</v>
      </c>
    </row>
    <row r="151" spans="1:6">
      <c r="A151" s="241" t="s">
        <v>2735</v>
      </c>
      <c r="B151" s="242" t="s">
        <v>3803</v>
      </c>
      <c r="C151" s="243">
        <v>140</v>
      </c>
      <c r="D151" s="245">
        <f>SUM(D152:D154)+SUM(D162:D166)-D167</f>
        <v>0</v>
      </c>
      <c r="E151" s="245">
        <f>SUM(E152:E154)+SUM(E162:E166)-E167</f>
        <v>0</v>
      </c>
      <c r="F151" s="246" t="str">
        <f t="shared" si="2"/>
        <v>-</v>
      </c>
    </row>
    <row r="152" spans="1:6">
      <c r="A152" s="249" t="s">
        <v>2736</v>
      </c>
      <c r="B152" s="242" t="s">
        <v>2737</v>
      </c>
      <c r="C152" s="243">
        <v>141</v>
      </c>
      <c r="D152" s="247"/>
      <c r="E152" s="247"/>
      <c r="F152" s="246" t="str">
        <f t="shared" si="2"/>
        <v>-</v>
      </c>
    </row>
    <row r="153" spans="1:6">
      <c r="A153" s="249" t="s">
        <v>2738</v>
      </c>
      <c r="B153" s="251" t="s">
        <v>2739</v>
      </c>
      <c r="C153" s="243">
        <v>142</v>
      </c>
      <c r="D153" s="247"/>
      <c r="E153" s="247"/>
      <c r="F153" s="246" t="str">
        <f t="shared" si="2"/>
        <v>-</v>
      </c>
    </row>
    <row r="154" spans="1:6" ht="24">
      <c r="A154" s="249" t="s">
        <v>3932</v>
      </c>
      <c r="B154" s="251" t="s">
        <v>3804</v>
      </c>
      <c r="C154" s="243">
        <v>143</v>
      </c>
      <c r="D154" s="245">
        <f>SUM(D155:D161)</f>
        <v>0</v>
      </c>
      <c r="E154" s="245">
        <f>SUM(E155:E161)</f>
        <v>0</v>
      </c>
      <c r="F154" s="246" t="str">
        <f t="shared" si="2"/>
        <v>-</v>
      </c>
    </row>
    <row r="155" spans="1:6">
      <c r="A155" s="249" t="s">
        <v>3805</v>
      </c>
      <c r="B155" s="251" t="s">
        <v>3806</v>
      </c>
      <c r="C155" s="243">
        <v>144</v>
      </c>
      <c r="D155" s="247"/>
      <c r="E155" s="247"/>
      <c r="F155" s="246" t="str">
        <f t="shared" si="2"/>
        <v>-</v>
      </c>
    </row>
    <row r="156" spans="1:6">
      <c r="A156" s="249" t="s">
        <v>3807</v>
      </c>
      <c r="B156" s="251" t="s">
        <v>1105</v>
      </c>
      <c r="C156" s="243">
        <v>145</v>
      </c>
      <c r="D156" s="247"/>
      <c r="E156" s="247"/>
      <c r="F156" s="246" t="str">
        <f t="shared" si="2"/>
        <v>-</v>
      </c>
    </row>
    <row r="157" spans="1:6">
      <c r="A157" s="249" t="s">
        <v>1106</v>
      </c>
      <c r="B157" s="251" t="s">
        <v>1107</v>
      </c>
      <c r="C157" s="243">
        <v>146</v>
      </c>
      <c r="D157" s="247"/>
      <c r="E157" s="247"/>
      <c r="F157" s="246" t="str">
        <f t="shared" si="2"/>
        <v>-</v>
      </c>
    </row>
    <row r="158" spans="1:6">
      <c r="A158" s="249" t="s">
        <v>1108</v>
      </c>
      <c r="B158" s="251" t="s">
        <v>1109</v>
      </c>
      <c r="C158" s="243">
        <v>147</v>
      </c>
      <c r="D158" s="247"/>
      <c r="E158" s="247"/>
      <c r="F158" s="246" t="str">
        <f t="shared" si="2"/>
        <v>-</v>
      </c>
    </row>
    <row r="159" spans="1:6">
      <c r="A159" s="249" t="s">
        <v>1110</v>
      </c>
      <c r="B159" s="251" t="s">
        <v>1111</v>
      </c>
      <c r="C159" s="243">
        <v>148</v>
      </c>
      <c r="D159" s="247"/>
      <c r="E159" s="247"/>
      <c r="F159" s="246" t="str">
        <f t="shared" si="2"/>
        <v>-</v>
      </c>
    </row>
    <row r="160" spans="1:6">
      <c r="A160" s="249" t="s">
        <v>1112</v>
      </c>
      <c r="B160" s="251" t="s">
        <v>1113</v>
      </c>
      <c r="C160" s="243">
        <v>149</v>
      </c>
      <c r="D160" s="247"/>
      <c r="E160" s="247"/>
      <c r="F160" s="246" t="str">
        <f t="shared" si="2"/>
        <v>-</v>
      </c>
    </row>
    <row r="161" spans="1:6">
      <c r="A161" s="249" t="s">
        <v>1114</v>
      </c>
      <c r="B161" s="251" t="s">
        <v>1115</v>
      </c>
      <c r="C161" s="243">
        <v>150</v>
      </c>
      <c r="D161" s="247"/>
      <c r="E161" s="247"/>
      <c r="F161" s="246" t="str">
        <f t="shared" si="2"/>
        <v>-</v>
      </c>
    </row>
    <row r="162" spans="1:6">
      <c r="A162" s="249" t="s">
        <v>2740</v>
      </c>
      <c r="B162" s="251" t="s">
        <v>3133</v>
      </c>
      <c r="C162" s="243">
        <v>151</v>
      </c>
      <c r="D162" s="247"/>
      <c r="E162" s="247"/>
      <c r="F162" s="246" t="str">
        <f t="shared" si="2"/>
        <v>-</v>
      </c>
    </row>
    <row r="163" spans="1:6">
      <c r="A163" s="249" t="s">
        <v>3057</v>
      </c>
      <c r="B163" s="252" t="s">
        <v>3933</v>
      </c>
      <c r="C163" s="243">
        <v>152</v>
      </c>
      <c r="D163" s="247"/>
      <c r="E163" s="247"/>
      <c r="F163" s="246" t="str">
        <f t="shared" si="2"/>
        <v>-</v>
      </c>
    </row>
    <row r="164" spans="1:6">
      <c r="A164" s="249" t="s">
        <v>3058</v>
      </c>
      <c r="B164" s="251" t="s">
        <v>444</v>
      </c>
      <c r="C164" s="243">
        <v>153</v>
      </c>
      <c r="D164" s="247"/>
      <c r="E164" s="247"/>
      <c r="F164" s="246" t="str">
        <f t="shared" si="2"/>
        <v>-</v>
      </c>
    </row>
    <row r="165" spans="1:6">
      <c r="A165" s="241" t="s">
        <v>445</v>
      </c>
      <c r="B165" s="251" t="s">
        <v>446</v>
      </c>
      <c r="C165" s="243">
        <v>154</v>
      </c>
      <c r="D165" s="247"/>
      <c r="E165" s="247"/>
      <c r="F165" s="246" t="str">
        <f t="shared" si="2"/>
        <v>-</v>
      </c>
    </row>
    <row r="166" spans="1:6">
      <c r="A166" s="241" t="s">
        <v>2832</v>
      </c>
      <c r="B166" s="251" t="s">
        <v>1025</v>
      </c>
      <c r="C166" s="243">
        <v>155</v>
      </c>
      <c r="D166" s="247"/>
      <c r="E166" s="247"/>
      <c r="F166" s="246" t="str">
        <f t="shared" si="2"/>
        <v>-</v>
      </c>
    </row>
    <row r="167" spans="1:6">
      <c r="A167" s="241" t="s">
        <v>3059</v>
      </c>
      <c r="B167" s="251" t="s">
        <v>3060</v>
      </c>
      <c r="C167" s="243">
        <v>156</v>
      </c>
      <c r="D167" s="247"/>
      <c r="E167" s="247"/>
      <c r="F167" s="246" t="str">
        <f t="shared" si="2"/>
        <v>-</v>
      </c>
    </row>
    <row r="168" spans="1:6">
      <c r="A168" s="241" t="s">
        <v>3061</v>
      </c>
      <c r="B168" s="251" t="s">
        <v>3062</v>
      </c>
      <c r="C168" s="243">
        <v>157</v>
      </c>
      <c r="D168" s="247"/>
      <c r="E168" s="247"/>
      <c r="F168" s="246" t="str">
        <f t="shared" si="2"/>
        <v>-</v>
      </c>
    </row>
    <row r="169" spans="1:6">
      <c r="A169" s="241" t="s">
        <v>3063</v>
      </c>
      <c r="B169" s="242" t="s">
        <v>1116</v>
      </c>
      <c r="C169" s="243">
        <v>158</v>
      </c>
      <c r="D169" s="245">
        <f>SUM(D170:D172)</f>
        <v>0</v>
      </c>
      <c r="E169" s="245">
        <f>SUM(E170:E172)</f>
        <v>0</v>
      </c>
      <c r="F169" s="246" t="str">
        <f t="shared" si="2"/>
        <v>-</v>
      </c>
    </row>
    <row r="170" spans="1:6">
      <c r="A170" s="249" t="s">
        <v>3271</v>
      </c>
      <c r="B170" s="242" t="s">
        <v>1117</v>
      </c>
      <c r="C170" s="243">
        <v>159</v>
      </c>
      <c r="D170" s="247"/>
      <c r="E170" s="247"/>
      <c r="F170" s="246" t="str">
        <f t="shared" si="2"/>
        <v>-</v>
      </c>
    </row>
    <row r="171" spans="1:6">
      <c r="A171" s="249" t="s">
        <v>3064</v>
      </c>
      <c r="B171" s="242" t="s">
        <v>3065</v>
      </c>
      <c r="C171" s="243">
        <v>160</v>
      </c>
      <c r="D171" s="247"/>
      <c r="E171" s="247"/>
      <c r="F171" s="246" t="str">
        <f t="shared" si="2"/>
        <v>-</v>
      </c>
    </row>
    <row r="172" spans="1:6">
      <c r="A172" s="249" t="s">
        <v>1118</v>
      </c>
      <c r="B172" s="242" t="s">
        <v>1119</v>
      </c>
      <c r="C172" s="243">
        <v>161</v>
      </c>
      <c r="D172" s="247"/>
      <c r="E172" s="247"/>
      <c r="F172" s="246" t="str">
        <f t="shared" si="2"/>
        <v>-</v>
      </c>
    </row>
    <row r="173" spans="1:6">
      <c r="A173" s="249"/>
      <c r="B173" s="242" t="s">
        <v>1120</v>
      </c>
      <c r="C173" s="243">
        <v>162</v>
      </c>
      <c r="D173" s="245">
        <f>D174+D235</f>
        <v>0</v>
      </c>
      <c r="E173" s="245">
        <f>E174+E235</f>
        <v>0</v>
      </c>
      <c r="F173" s="246" t="str">
        <f t="shared" si="2"/>
        <v>-</v>
      </c>
    </row>
    <row r="174" spans="1:6">
      <c r="A174" s="249" t="s">
        <v>3066</v>
      </c>
      <c r="B174" s="242" t="s">
        <v>1121</v>
      </c>
      <c r="C174" s="243">
        <v>163</v>
      </c>
      <c r="D174" s="245">
        <f>D175+D187+D188+D204+D232</f>
        <v>0</v>
      </c>
      <c r="E174" s="245">
        <f>E175+E187+E188+E204+E232</f>
        <v>0</v>
      </c>
      <c r="F174" s="246" t="str">
        <f t="shared" si="2"/>
        <v>-</v>
      </c>
    </row>
    <row r="175" spans="1:6">
      <c r="A175" s="249" t="s">
        <v>4171</v>
      </c>
      <c r="B175" s="242" t="s">
        <v>1122</v>
      </c>
      <c r="C175" s="243">
        <v>164</v>
      </c>
      <c r="D175" s="245">
        <f>SUM(D176:D178)+SUM(D182:D186)</f>
        <v>0</v>
      </c>
      <c r="E175" s="245">
        <f>SUM(E176:E178)+SUM(E182:E186)</f>
        <v>0</v>
      </c>
      <c r="F175" s="246" t="str">
        <f t="shared" si="2"/>
        <v>-</v>
      </c>
    </row>
    <row r="176" spans="1:6">
      <c r="A176" s="249" t="s">
        <v>4172</v>
      </c>
      <c r="B176" s="242" t="s">
        <v>4173</v>
      </c>
      <c r="C176" s="243">
        <v>165</v>
      </c>
      <c r="D176" s="247"/>
      <c r="E176" s="247"/>
      <c r="F176" s="246" t="str">
        <f t="shared" si="2"/>
        <v>-</v>
      </c>
    </row>
    <row r="177" spans="1:6">
      <c r="A177" s="249" t="s">
        <v>4174</v>
      </c>
      <c r="B177" s="242" t="s">
        <v>4175</v>
      </c>
      <c r="C177" s="243">
        <v>166</v>
      </c>
      <c r="D177" s="247"/>
      <c r="E177" s="247"/>
      <c r="F177" s="246" t="str">
        <f t="shared" si="2"/>
        <v>-</v>
      </c>
    </row>
    <row r="178" spans="1:6">
      <c r="A178" s="249" t="s">
        <v>4176</v>
      </c>
      <c r="B178" s="251" t="s">
        <v>1123</v>
      </c>
      <c r="C178" s="243">
        <v>167</v>
      </c>
      <c r="D178" s="245">
        <f>SUM(D179:D181)</f>
        <v>0</v>
      </c>
      <c r="E178" s="245">
        <f>SUM(E179:E181)</f>
        <v>0</v>
      </c>
      <c r="F178" s="246" t="str">
        <f t="shared" si="2"/>
        <v>-</v>
      </c>
    </row>
    <row r="179" spans="1:6">
      <c r="A179" s="249" t="s">
        <v>1124</v>
      </c>
      <c r="B179" s="242" t="s">
        <v>1125</v>
      </c>
      <c r="C179" s="243">
        <v>168</v>
      </c>
      <c r="D179" s="247"/>
      <c r="E179" s="247"/>
      <c r="F179" s="246" t="str">
        <f t="shared" si="2"/>
        <v>-</v>
      </c>
    </row>
    <row r="180" spans="1:6">
      <c r="A180" s="249" t="s">
        <v>1126</v>
      </c>
      <c r="B180" s="242" t="s">
        <v>1127</v>
      </c>
      <c r="C180" s="243">
        <v>169</v>
      </c>
      <c r="D180" s="247"/>
      <c r="E180" s="247"/>
      <c r="F180" s="246" t="str">
        <f t="shared" si="2"/>
        <v>-</v>
      </c>
    </row>
    <row r="181" spans="1:6">
      <c r="A181" s="249" t="s">
        <v>1128</v>
      </c>
      <c r="B181" s="242" t="s">
        <v>1129</v>
      </c>
      <c r="C181" s="243">
        <v>170</v>
      </c>
      <c r="D181" s="247"/>
      <c r="E181" s="247"/>
      <c r="F181" s="246" t="str">
        <f t="shared" si="2"/>
        <v>-</v>
      </c>
    </row>
    <row r="182" spans="1:6">
      <c r="A182" s="249" t="s">
        <v>4178</v>
      </c>
      <c r="B182" s="251" t="s">
        <v>4179</v>
      </c>
      <c r="C182" s="243">
        <v>171</v>
      </c>
      <c r="D182" s="247"/>
      <c r="E182" s="247"/>
      <c r="F182" s="246" t="str">
        <f t="shared" si="2"/>
        <v>-</v>
      </c>
    </row>
    <row r="183" spans="1:6">
      <c r="A183" s="249" t="s">
        <v>2877</v>
      </c>
      <c r="B183" s="251" t="s">
        <v>1130</v>
      </c>
      <c r="C183" s="243">
        <v>172</v>
      </c>
      <c r="D183" s="247"/>
      <c r="E183" s="247"/>
      <c r="F183" s="246" t="str">
        <f t="shared" si="2"/>
        <v>-</v>
      </c>
    </row>
    <row r="184" spans="1:6">
      <c r="A184" s="249" t="s">
        <v>4180</v>
      </c>
      <c r="B184" s="251" t="s">
        <v>4181</v>
      </c>
      <c r="C184" s="243">
        <v>173</v>
      </c>
      <c r="D184" s="247"/>
      <c r="E184" s="247"/>
      <c r="F184" s="246" t="str">
        <f t="shared" si="2"/>
        <v>-</v>
      </c>
    </row>
    <row r="185" spans="1:6">
      <c r="A185" s="249" t="s">
        <v>4182</v>
      </c>
      <c r="B185" s="251" t="s">
        <v>2878</v>
      </c>
      <c r="C185" s="243">
        <v>174</v>
      </c>
      <c r="D185" s="247"/>
      <c r="E185" s="247"/>
      <c r="F185" s="246" t="str">
        <f t="shared" si="2"/>
        <v>-</v>
      </c>
    </row>
    <row r="186" spans="1:6">
      <c r="A186" s="249" t="s">
        <v>4183</v>
      </c>
      <c r="B186" s="251" t="s">
        <v>2020</v>
      </c>
      <c r="C186" s="243">
        <v>175</v>
      </c>
      <c r="D186" s="247"/>
      <c r="E186" s="247"/>
      <c r="F186" s="246" t="str">
        <f t="shared" si="2"/>
        <v>-</v>
      </c>
    </row>
    <row r="187" spans="1:6">
      <c r="A187" s="249" t="s">
        <v>2021</v>
      </c>
      <c r="B187" s="242" t="s">
        <v>2022</v>
      </c>
      <c r="C187" s="243">
        <v>176</v>
      </c>
      <c r="D187" s="247"/>
      <c r="E187" s="247"/>
      <c r="F187" s="246" t="str">
        <f t="shared" si="2"/>
        <v>-</v>
      </c>
    </row>
    <row r="188" spans="1:6">
      <c r="A188" s="241" t="s">
        <v>2023</v>
      </c>
      <c r="B188" s="242" t="s">
        <v>1131</v>
      </c>
      <c r="C188" s="243">
        <v>177</v>
      </c>
      <c r="D188" s="245">
        <f>D189+D196-D203</f>
        <v>0</v>
      </c>
      <c r="E188" s="245">
        <f>E189+E196-E203</f>
        <v>0</v>
      </c>
      <c r="F188" s="246" t="str">
        <f t="shared" si="2"/>
        <v>-</v>
      </c>
    </row>
    <row r="189" spans="1:6">
      <c r="A189" s="241"/>
      <c r="B189" s="242" t="s">
        <v>653</v>
      </c>
      <c r="C189" s="243">
        <v>178</v>
      </c>
      <c r="D189" s="245">
        <f>SUM(D190:D195)</f>
        <v>0</v>
      </c>
      <c r="E189" s="245">
        <f>SUM(E190:E195)</f>
        <v>0</v>
      </c>
      <c r="F189" s="246" t="str">
        <f t="shared" si="2"/>
        <v>-</v>
      </c>
    </row>
    <row r="190" spans="1:6">
      <c r="A190" s="241" t="s">
        <v>2024</v>
      </c>
      <c r="B190" s="242" t="s">
        <v>2025</v>
      </c>
      <c r="C190" s="243">
        <v>179</v>
      </c>
      <c r="D190" s="247"/>
      <c r="E190" s="247"/>
      <c r="F190" s="246" t="str">
        <f t="shared" si="2"/>
        <v>-</v>
      </c>
    </row>
    <row r="191" spans="1:6">
      <c r="A191" s="241" t="s">
        <v>2175</v>
      </c>
      <c r="B191" s="242" t="s">
        <v>2176</v>
      </c>
      <c r="C191" s="243">
        <v>180</v>
      </c>
      <c r="D191" s="247"/>
      <c r="E191" s="247"/>
      <c r="F191" s="246" t="str">
        <f t="shared" si="2"/>
        <v>-</v>
      </c>
    </row>
    <row r="192" spans="1:6">
      <c r="A192" s="241" t="s">
        <v>2177</v>
      </c>
      <c r="B192" s="242" t="s">
        <v>2178</v>
      </c>
      <c r="C192" s="243">
        <v>181</v>
      </c>
      <c r="D192" s="247"/>
      <c r="E192" s="247"/>
      <c r="F192" s="246" t="str">
        <f t="shared" si="2"/>
        <v>-</v>
      </c>
    </row>
    <row r="193" spans="1:6">
      <c r="A193" s="241" t="s">
        <v>2179</v>
      </c>
      <c r="B193" s="242" t="s">
        <v>2180</v>
      </c>
      <c r="C193" s="243">
        <v>182</v>
      </c>
      <c r="D193" s="247"/>
      <c r="E193" s="247"/>
      <c r="F193" s="246" t="str">
        <f t="shared" si="2"/>
        <v>-</v>
      </c>
    </row>
    <row r="194" spans="1:6">
      <c r="A194" s="241" t="s">
        <v>2181</v>
      </c>
      <c r="B194" s="242" t="s">
        <v>2182</v>
      </c>
      <c r="C194" s="243">
        <v>183</v>
      </c>
      <c r="D194" s="247"/>
      <c r="E194" s="247"/>
      <c r="F194" s="246" t="str">
        <f t="shared" si="2"/>
        <v>-</v>
      </c>
    </row>
    <row r="195" spans="1:6">
      <c r="A195" s="241" t="s">
        <v>2183</v>
      </c>
      <c r="B195" s="242" t="s">
        <v>2184</v>
      </c>
      <c r="C195" s="243">
        <v>184</v>
      </c>
      <c r="D195" s="247"/>
      <c r="E195" s="247"/>
      <c r="F195" s="246" t="str">
        <f t="shared" si="2"/>
        <v>-</v>
      </c>
    </row>
    <row r="196" spans="1:6">
      <c r="A196" s="241"/>
      <c r="B196" s="242" t="s">
        <v>654</v>
      </c>
      <c r="C196" s="243">
        <v>185</v>
      </c>
      <c r="D196" s="245">
        <f>SUM(D197:D202)</f>
        <v>0</v>
      </c>
      <c r="E196" s="245">
        <f>SUM(E197:E202)</f>
        <v>0</v>
      </c>
      <c r="F196" s="246" t="str">
        <f t="shared" si="2"/>
        <v>-</v>
      </c>
    </row>
    <row r="197" spans="1:6">
      <c r="A197" s="241" t="s">
        <v>2185</v>
      </c>
      <c r="B197" s="242" t="s">
        <v>2025</v>
      </c>
      <c r="C197" s="243">
        <v>186</v>
      </c>
      <c r="D197" s="247"/>
      <c r="E197" s="247"/>
      <c r="F197" s="246" t="str">
        <f t="shared" si="2"/>
        <v>-</v>
      </c>
    </row>
    <row r="198" spans="1:6">
      <c r="A198" s="241" t="s">
        <v>2186</v>
      </c>
      <c r="B198" s="251" t="s">
        <v>2176</v>
      </c>
      <c r="C198" s="243">
        <v>187</v>
      </c>
      <c r="D198" s="247"/>
      <c r="E198" s="247"/>
      <c r="F198" s="246" t="str">
        <f t="shared" si="2"/>
        <v>-</v>
      </c>
    </row>
    <row r="199" spans="1:6">
      <c r="A199" s="241" t="s">
        <v>2187</v>
      </c>
      <c r="B199" s="251" t="s">
        <v>2178</v>
      </c>
      <c r="C199" s="243">
        <v>188</v>
      </c>
      <c r="D199" s="247"/>
      <c r="E199" s="247"/>
      <c r="F199" s="246" t="str">
        <f t="shared" si="2"/>
        <v>-</v>
      </c>
    </row>
    <row r="200" spans="1:6">
      <c r="A200" s="241" t="s">
        <v>2188</v>
      </c>
      <c r="B200" s="251" t="s">
        <v>2180</v>
      </c>
      <c r="C200" s="243">
        <v>189</v>
      </c>
      <c r="D200" s="247"/>
      <c r="E200" s="247"/>
      <c r="F200" s="246" t="str">
        <f t="shared" si="2"/>
        <v>-</v>
      </c>
    </row>
    <row r="201" spans="1:6">
      <c r="A201" s="241" t="s">
        <v>2189</v>
      </c>
      <c r="B201" s="251" t="s">
        <v>2182</v>
      </c>
      <c r="C201" s="243">
        <v>190</v>
      </c>
      <c r="D201" s="247"/>
      <c r="E201" s="247"/>
      <c r="F201" s="246" t="str">
        <f t="shared" si="2"/>
        <v>-</v>
      </c>
    </row>
    <row r="202" spans="1:6">
      <c r="A202" s="241" t="s">
        <v>2190</v>
      </c>
      <c r="B202" s="251" t="s">
        <v>2184</v>
      </c>
      <c r="C202" s="243">
        <v>191</v>
      </c>
      <c r="D202" s="247"/>
      <c r="E202" s="247"/>
      <c r="F202" s="246" t="str">
        <f t="shared" si="2"/>
        <v>-</v>
      </c>
    </row>
    <row r="203" spans="1:6">
      <c r="A203" s="241" t="s">
        <v>2191</v>
      </c>
      <c r="B203" s="242" t="s">
        <v>2192</v>
      </c>
      <c r="C203" s="243">
        <v>192</v>
      </c>
      <c r="D203" s="247"/>
      <c r="E203" s="247"/>
      <c r="F203" s="246" t="str">
        <f t="shared" si="2"/>
        <v>-</v>
      </c>
    </row>
    <row r="204" spans="1:6">
      <c r="A204" s="241" t="s">
        <v>2193</v>
      </c>
      <c r="B204" s="242" t="s">
        <v>655</v>
      </c>
      <c r="C204" s="243">
        <v>193</v>
      </c>
      <c r="D204" s="245">
        <f>D205+D222</f>
        <v>0</v>
      </c>
      <c r="E204" s="245">
        <f>E205+E222</f>
        <v>0</v>
      </c>
      <c r="F204" s="246" t="str">
        <f t="shared" ref="F204:F257" si="3">IF(D204&gt;0,IF(E204/D204&gt;=100,"&gt;&gt;100",E204/D204*100),"-")</f>
        <v>-</v>
      </c>
    </row>
    <row r="205" spans="1:6">
      <c r="A205" s="241"/>
      <c r="B205" s="242" t="s">
        <v>656</v>
      </c>
      <c r="C205" s="243">
        <v>194</v>
      </c>
      <c r="D205" s="245">
        <f>SUM(D206:D221)</f>
        <v>0</v>
      </c>
      <c r="E205" s="245">
        <f>SUM(E206:E221)</f>
        <v>0</v>
      </c>
      <c r="F205" s="246" t="str">
        <f t="shared" si="3"/>
        <v>-</v>
      </c>
    </row>
    <row r="206" spans="1:6">
      <c r="A206" s="241" t="s">
        <v>2879</v>
      </c>
      <c r="B206" s="242" t="s">
        <v>2880</v>
      </c>
      <c r="C206" s="243">
        <v>195</v>
      </c>
      <c r="D206" s="247"/>
      <c r="E206" s="247"/>
      <c r="F206" s="246" t="str">
        <f t="shared" si="3"/>
        <v>-</v>
      </c>
    </row>
    <row r="207" spans="1:6">
      <c r="A207" s="241" t="s">
        <v>2881</v>
      </c>
      <c r="B207" s="251" t="s">
        <v>2882</v>
      </c>
      <c r="C207" s="243">
        <v>196</v>
      </c>
      <c r="D207" s="247"/>
      <c r="E207" s="247"/>
      <c r="F207" s="246" t="str">
        <f t="shared" si="3"/>
        <v>-</v>
      </c>
    </row>
    <row r="208" spans="1:6">
      <c r="A208" s="241" t="s">
        <v>2883</v>
      </c>
      <c r="B208" s="251" t="s">
        <v>2884</v>
      </c>
      <c r="C208" s="243">
        <v>197</v>
      </c>
      <c r="D208" s="247"/>
      <c r="E208" s="247"/>
      <c r="F208" s="246" t="str">
        <f t="shared" si="3"/>
        <v>-</v>
      </c>
    </row>
    <row r="209" spans="1:6">
      <c r="A209" s="241" t="s">
        <v>2194</v>
      </c>
      <c r="B209" s="251" t="s">
        <v>2885</v>
      </c>
      <c r="C209" s="243">
        <v>198</v>
      </c>
      <c r="D209" s="247"/>
      <c r="E209" s="247"/>
      <c r="F209" s="246" t="str">
        <f t="shared" si="3"/>
        <v>-</v>
      </c>
    </row>
    <row r="210" spans="1:6">
      <c r="A210" s="241" t="s">
        <v>2886</v>
      </c>
      <c r="B210" s="251" t="s">
        <v>2887</v>
      </c>
      <c r="C210" s="243">
        <v>199</v>
      </c>
      <c r="D210" s="247"/>
      <c r="E210" s="247"/>
      <c r="F210" s="246" t="str">
        <f t="shared" si="3"/>
        <v>-</v>
      </c>
    </row>
    <row r="211" spans="1:6">
      <c r="A211" s="241" t="s">
        <v>2888</v>
      </c>
      <c r="B211" s="251" t="s">
        <v>2889</v>
      </c>
      <c r="C211" s="243">
        <v>200</v>
      </c>
      <c r="D211" s="247"/>
      <c r="E211" s="247"/>
      <c r="F211" s="246" t="str">
        <f t="shared" si="3"/>
        <v>-</v>
      </c>
    </row>
    <row r="212" spans="1:6">
      <c r="A212" s="241" t="s">
        <v>1034</v>
      </c>
      <c r="B212" s="251" t="s">
        <v>1035</v>
      </c>
      <c r="C212" s="243">
        <v>201</v>
      </c>
      <c r="D212" s="247"/>
      <c r="E212" s="247"/>
      <c r="F212" s="246" t="str">
        <f t="shared" si="3"/>
        <v>-</v>
      </c>
    </row>
    <row r="213" spans="1:6">
      <c r="A213" s="241" t="s">
        <v>1036</v>
      </c>
      <c r="B213" s="251" t="s">
        <v>1037</v>
      </c>
      <c r="C213" s="243">
        <v>202</v>
      </c>
      <c r="D213" s="247"/>
      <c r="E213" s="247"/>
      <c r="F213" s="246" t="str">
        <f t="shared" si="3"/>
        <v>-</v>
      </c>
    </row>
    <row r="214" spans="1:6">
      <c r="A214" s="241" t="s">
        <v>1038</v>
      </c>
      <c r="B214" s="251" t="s">
        <v>1039</v>
      </c>
      <c r="C214" s="243">
        <v>203</v>
      </c>
      <c r="D214" s="247"/>
      <c r="E214" s="247"/>
      <c r="F214" s="246" t="str">
        <f t="shared" si="3"/>
        <v>-</v>
      </c>
    </row>
    <row r="215" spans="1:6">
      <c r="A215" s="241" t="s">
        <v>1040</v>
      </c>
      <c r="B215" s="251" t="s">
        <v>1041</v>
      </c>
      <c r="C215" s="243">
        <v>204</v>
      </c>
      <c r="D215" s="247"/>
      <c r="E215" s="247"/>
      <c r="F215" s="246" t="str">
        <f t="shared" si="3"/>
        <v>-</v>
      </c>
    </row>
    <row r="216" spans="1:6">
      <c r="A216" s="241" t="s">
        <v>824</v>
      </c>
      <c r="B216" s="251" t="s">
        <v>825</v>
      </c>
      <c r="C216" s="243">
        <v>205</v>
      </c>
      <c r="D216" s="247"/>
      <c r="E216" s="247"/>
      <c r="F216" s="246" t="str">
        <f t="shared" si="3"/>
        <v>-</v>
      </c>
    </row>
    <row r="217" spans="1:6">
      <c r="A217" s="241" t="s">
        <v>2054</v>
      </c>
      <c r="B217" s="251" t="s">
        <v>2055</v>
      </c>
      <c r="C217" s="243">
        <v>206</v>
      </c>
      <c r="D217" s="247"/>
      <c r="E217" s="247"/>
      <c r="F217" s="246" t="str">
        <f t="shared" si="3"/>
        <v>-</v>
      </c>
    </row>
    <row r="218" spans="1:6">
      <c r="A218" s="241" t="s">
        <v>2056</v>
      </c>
      <c r="B218" s="251" t="s">
        <v>2057</v>
      </c>
      <c r="C218" s="243">
        <v>207</v>
      </c>
      <c r="D218" s="247"/>
      <c r="E218" s="247"/>
      <c r="F218" s="246" t="str">
        <f t="shared" si="3"/>
        <v>-</v>
      </c>
    </row>
    <row r="219" spans="1:6">
      <c r="A219" s="241" t="s">
        <v>2058</v>
      </c>
      <c r="B219" s="251" t="s">
        <v>904</v>
      </c>
      <c r="C219" s="243">
        <v>208</v>
      </c>
      <c r="D219" s="247"/>
      <c r="E219" s="247"/>
      <c r="F219" s="246" t="str">
        <f t="shared" si="3"/>
        <v>-</v>
      </c>
    </row>
    <row r="220" spans="1:6">
      <c r="A220" s="241" t="s">
        <v>905</v>
      </c>
      <c r="B220" s="251" t="s">
        <v>906</v>
      </c>
      <c r="C220" s="243">
        <v>209</v>
      </c>
      <c r="D220" s="247"/>
      <c r="E220" s="247"/>
      <c r="F220" s="246" t="str">
        <f t="shared" si="3"/>
        <v>-</v>
      </c>
    </row>
    <row r="221" spans="1:6">
      <c r="A221" s="241" t="s">
        <v>907</v>
      </c>
      <c r="B221" s="252" t="s">
        <v>908</v>
      </c>
      <c r="C221" s="243">
        <v>210</v>
      </c>
      <c r="D221" s="247"/>
      <c r="E221" s="247"/>
      <c r="F221" s="246" t="str">
        <f t="shared" si="3"/>
        <v>-</v>
      </c>
    </row>
    <row r="222" spans="1:6">
      <c r="A222" s="241"/>
      <c r="B222" s="242" t="s">
        <v>657</v>
      </c>
      <c r="C222" s="243">
        <v>211</v>
      </c>
      <c r="D222" s="245">
        <f>SUM(D223:D231)</f>
        <v>0</v>
      </c>
      <c r="E222" s="245">
        <f>SUM(E223:E231)</f>
        <v>0</v>
      </c>
      <c r="F222" s="246" t="str">
        <f t="shared" si="3"/>
        <v>-</v>
      </c>
    </row>
    <row r="223" spans="1:6">
      <c r="A223" s="241" t="s">
        <v>909</v>
      </c>
      <c r="B223" s="251" t="s">
        <v>910</v>
      </c>
      <c r="C223" s="243">
        <v>212</v>
      </c>
      <c r="D223" s="247"/>
      <c r="E223" s="247"/>
      <c r="F223" s="246" t="str">
        <f t="shared" si="3"/>
        <v>-</v>
      </c>
    </row>
    <row r="224" spans="1:6">
      <c r="A224" s="241" t="s">
        <v>911</v>
      </c>
      <c r="B224" s="251" t="s">
        <v>912</v>
      </c>
      <c r="C224" s="243">
        <v>213</v>
      </c>
      <c r="D224" s="247"/>
      <c r="E224" s="247"/>
      <c r="F224" s="246" t="str">
        <f t="shared" si="3"/>
        <v>-</v>
      </c>
    </row>
    <row r="225" spans="1:6">
      <c r="A225" s="241">
        <v>2615</v>
      </c>
      <c r="B225" s="251" t="s">
        <v>913</v>
      </c>
      <c r="C225" s="243">
        <v>214</v>
      </c>
      <c r="D225" s="247"/>
      <c r="E225" s="247"/>
      <c r="F225" s="246" t="str">
        <f t="shared" si="3"/>
        <v>-</v>
      </c>
    </row>
    <row r="226" spans="1:6">
      <c r="A226" s="241">
        <v>2616</v>
      </c>
      <c r="B226" s="251" t="s">
        <v>914</v>
      </c>
      <c r="C226" s="243">
        <v>215</v>
      </c>
      <c r="D226" s="247"/>
      <c r="E226" s="247"/>
      <c r="F226" s="246" t="str">
        <f t="shared" si="3"/>
        <v>-</v>
      </c>
    </row>
    <row r="227" spans="1:6">
      <c r="A227" s="241">
        <v>2646</v>
      </c>
      <c r="B227" s="251" t="s">
        <v>915</v>
      </c>
      <c r="C227" s="243">
        <v>216</v>
      </c>
      <c r="D227" s="247"/>
      <c r="E227" s="247"/>
      <c r="F227" s="246" t="str">
        <f t="shared" si="3"/>
        <v>-</v>
      </c>
    </row>
    <row r="228" spans="1:6">
      <c r="A228" s="241">
        <v>2647</v>
      </c>
      <c r="B228" s="251" t="s">
        <v>916</v>
      </c>
      <c r="C228" s="243">
        <v>217</v>
      </c>
      <c r="D228" s="247"/>
      <c r="E228" s="247"/>
      <c r="F228" s="246" t="str">
        <f t="shared" si="3"/>
        <v>-</v>
      </c>
    </row>
    <row r="229" spans="1:6">
      <c r="A229" s="241">
        <v>2648</v>
      </c>
      <c r="B229" s="251" t="s">
        <v>917</v>
      </c>
      <c r="C229" s="243">
        <v>218</v>
      </c>
      <c r="D229" s="247"/>
      <c r="E229" s="247"/>
      <c r="F229" s="246" t="str">
        <f t="shared" si="3"/>
        <v>-</v>
      </c>
    </row>
    <row r="230" spans="1:6">
      <c r="A230" s="241">
        <v>2655</v>
      </c>
      <c r="B230" s="251" t="s">
        <v>918</v>
      </c>
      <c r="C230" s="243">
        <v>219</v>
      </c>
      <c r="D230" s="247"/>
      <c r="E230" s="247"/>
      <c r="F230" s="246" t="str">
        <f t="shared" si="3"/>
        <v>-</v>
      </c>
    </row>
    <row r="231" spans="1:6">
      <c r="A231" s="241">
        <v>2656</v>
      </c>
      <c r="B231" s="251" t="s">
        <v>919</v>
      </c>
      <c r="C231" s="243">
        <v>220</v>
      </c>
      <c r="D231" s="247"/>
      <c r="E231" s="247"/>
      <c r="F231" s="246" t="str">
        <f t="shared" si="3"/>
        <v>-</v>
      </c>
    </row>
    <row r="232" spans="1:6">
      <c r="A232" s="241" t="s">
        <v>3701</v>
      </c>
      <c r="B232" s="242" t="s">
        <v>658</v>
      </c>
      <c r="C232" s="243">
        <v>221</v>
      </c>
      <c r="D232" s="245">
        <f>SUM(D233:D234)</f>
        <v>0</v>
      </c>
      <c r="E232" s="245">
        <f>SUM(E233:E234)</f>
        <v>0</v>
      </c>
      <c r="F232" s="246" t="str">
        <f t="shared" si="3"/>
        <v>-</v>
      </c>
    </row>
    <row r="233" spans="1:6">
      <c r="A233" s="241" t="s">
        <v>3702</v>
      </c>
      <c r="B233" s="242" t="s">
        <v>3703</v>
      </c>
      <c r="C233" s="243">
        <v>222</v>
      </c>
      <c r="D233" s="247"/>
      <c r="E233" s="247"/>
      <c r="F233" s="246" t="str">
        <f t="shared" si="3"/>
        <v>-</v>
      </c>
    </row>
    <row r="234" spans="1:6">
      <c r="A234" s="241" t="s">
        <v>3704</v>
      </c>
      <c r="B234" s="242" t="s">
        <v>3705</v>
      </c>
      <c r="C234" s="243">
        <v>223</v>
      </c>
      <c r="D234" s="247"/>
      <c r="E234" s="247"/>
      <c r="F234" s="246" t="str">
        <f t="shared" si="3"/>
        <v>-</v>
      </c>
    </row>
    <row r="235" spans="1:6">
      <c r="A235" s="241" t="s">
        <v>3706</v>
      </c>
      <c r="B235" s="242" t="s">
        <v>659</v>
      </c>
      <c r="C235" s="243">
        <v>224</v>
      </c>
      <c r="D235" s="245">
        <f>+D236+D244-D248+D252+D253+D254</f>
        <v>0</v>
      </c>
      <c r="E235" s="245">
        <f>+E236+E244-E248+E252+E253+E254</f>
        <v>0</v>
      </c>
      <c r="F235" s="246" t="str">
        <f t="shared" si="3"/>
        <v>-</v>
      </c>
    </row>
    <row r="236" spans="1:6">
      <c r="A236" s="241" t="s">
        <v>2822</v>
      </c>
      <c r="B236" s="242" t="s">
        <v>660</v>
      </c>
      <c r="C236" s="243">
        <v>225</v>
      </c>
      <c r="D236" s="245">
        <f>D237-D240</f>
        <v>0</v>
      </c>
      <c r="E236" s="245">
        <f>E237-E240</f>
        <v>0</v>
      </c>
      <c r="F236" s="246" t="str">
        <f t="shared" si="3"/>
        <v>-</v>
      </c>
    </row>
    <row r="237" spans="1:6">
      <c r="A237" s="241" t="s">
        <v>2823</v>
      </c>
      <c r="B237" s="242" t="s">
        <v>661</v>
      </c>
      <c r="C237" s="243">
        <v>226</v>
      </c>
      <c r="D237" s="245">
        <f>SUM(D238:D239)</f>
        <v>0</v>
      </c>
      <c r="E237" s="245">
        <f>SUM(E238:E239)</f>
        <v>0</v>
      </c>
      <c r="F237" s="246" t="str">
        <f t="shared" si="3"/>
        <v>-</v>
      </c>
    </row>
    <row r="238" spans="1:6">
      <c r="A238" s="241" t="s">
        <v>2824</v>
      </c>
      <c r="B238" s="242" t="s">
        <v>2825</v>
      </c>
      <c r="C238" s="243">
        <v>227</v>
      </c>
      <c r="D238" s="247"/>
      <c r="E238" s="247"/>
      <c r="F238" s="246" t="str">
        <f t="shared" si="3"/>
        <v>-</v>
      </c>
    </row>
    <row r="239" spans="1:6">
      <c r="A239" s="241" t="s">
        <v>2826</v>
      </c>
      <c r="B239" s="242" t="s">
        <v>2827</v>
      </c>
      <c r="C239" s="243">
        <v>228</v>
      </c>
      <c r="D239" s="247"/>
      <c r="E239" s="247"/>
      <c r="F239" s="246" t="str">
        <f t="shared" si="3"/>
        <v>-</v>
      </c>
    </row>
    <row r="240" spans="1:6">
      <c r="A240" s="241" t="s">
        <v>2828</v>
      </c>
      <c r="B240" s="242" t="s">
        <v>662</v>
      </c>
      <c r="C240" s="243">
        <v>229</v>
      </c>
      <c r="D240" s="245">
        <f>SUM(D241:D242)</f>
        <v>0</v>
      </c>
      <c r="E240" s="245">
        <f>SUM(E241:E242)</f>
        <v>0</v>
      </c>
      <c r="F240" s="246" t="str">
        <f t="shared" si="3"/>
        <v>-</v>
      </c>
    </row>
    <row r="241" spans="1:6">
      <c r="A241" s="241" t="s">
        <v>2829</v>
      </c>
      <c r="B241" s="242" t="s">
        <v>2830</v>
      </c>
      <c r="C241" s="243">
        <v>230</v>
      </c>
      <c r="D241" s="247"/>
      <c r="E241" s="247"/>
      <c r="F241" s="246" t="str">
        <f t="shared" si="3"/>
        <v>-</v>
      </c>
    </row>
    <row r="242" spans="1:6">
      <c r="A242" s="241" t="s">
        <v>2831</v>
      </c>
      <c r="B242" s="242" t="s">
        <v>2855</v>
      </c>
      <c r="C242" s="243">
        <v>231</v>
      </c>
      <c r="D242" s="247"/>
      <c r="E242" s="247"/>
      <c r="F242" s="246" t="str">
        <f t="shared" si="3"/>
        <v>-</v>
      </c>
    </row>
    <row r="243" spans="1:6">
      <c r="A243" s="241" t="s">
        <v>2856</v>
      </c>
      <c r="B243" s="242" t="s">
        <v>2857</v>
      </c>
      <c r="C243" s="243">
        <v>232</v>
      </c>
      <c r="D243" s="247"/>
      <c r="E243" s="247"/>
      <c r="F243" s="246" t="str">
        <f t="shared" si="3"/>
        <v>-</v>
      </c>
    </row>
    <row r="244" spans="1:6">
      <c r="A244" s="241" t="s">
        <v>2858</v>
      </c>
      <c r="B244" s="242" t="s">
        <v>663</v>
      </c>
      <c r="C244" s="243">
        <v>233</v>
      </c>
      <c r="D244" s="245">
        <f>SUM(D245:D247)</f>
        <v>0</v>
      </c>
      <c r="E244" s="245">
        <f>SUM(E245:E247)</f>
        <v>0</v>
      </c>
      <c r="F244" s="246" t="str">
        <f t="shared" si="3"/>
        <v>-</v>
      </c>
    </row>
    <row r="245" spans="1:6">
      <c r="A245" s="241" t="s">
        <v>3215</v>
      </c>
      <c r="B245" s="242" t="s">
        <v>2859</v>
      </c>
      <c r="C245" s="243">
        <v>234</v>
      </c>
      <c r="D245" s="247"/>
      <c r="E245" s="247"/>
      <c r="F245" s="246" t="str">
        <f t="shared" si="3"/>
        <v>-</v>
      </c>
    </row>
    <row r="246" spans="1:6">
      <c r="A246" s="241" t="s">
        <v>3579</v>
      </c>
      <c r="B246" s="242" t="s">
        <v>2907</v>
      </c>
      <c r="C246" s="243">
        <v>235</v>
      </c>
      <c r="D246" s="247"/>
      <c r="E246" s="247"/>
      <c r="F246" s="246" t="str">
        <f t="shared" si="3"/>
        <v>-</v>
      </c>
    </row>
    <row r="247" spans="1:6">
      <c r="A247" s="241" t="s">
        <v>1596</v>
      </c>
      <c r="B247" s="242" t="s">
        <v>2908</v>
      </c>
      <c r="C247" s="243">
        <v>236</v>
      </c>
      <c r="D247" s="247"/>
      <c r="E247" s="247"/>
      <c r="F247" s="246" t="str">
        <f t="shared" si="3"/>
        <v>-</v>
      </c>
    </row>
    <row r="248" spans="1:6">
      <c r="A248" s="241" t="s">
        <v>2909</v>
      </c>
      <c r="B248" s="242" t="s">
        <v>664</v>
      </c>
      <c r="C248" s="243">
        <v>237</v>
      </c>
      <c r="D248" s="245">
        <f>SUM(D249:D251)</f>
        <v>0</v>
      </c>
      <c r="E248" s="245">
        <f>SUM(E249:E251)</f>
        <v>0</v>
      </c>
      <c r="F248" s="246" t="str">
        <f t="shared" si="3"/>
        <v>-</v>
      </c>
    </row>
    <row r="249" spans="1:6">
      <c r="A249" s="241" t="s">
        <v>2300</v>
      </c>
      <c r="B249" s="242" t="s">
        <v>2910</v>
      </c>
      <c r="C249" s="243">
        <v>238</v>
      </c>
      <c r="D249" s="247"/>
      <c r="E249" s="247"/>
      <c r="F249" s="246" t="str">
        <f t="shared" si="3"/>
        <v>-</v>
      </c>
    </row>
    <row r="250" spans="1:6">
      <c r="A250" s="241" t="s">
        <v>642</v>
      </c>
      <c r="B250" s="251" t="s">
        <v>2911</v>
      </c>
      <c r="C250" s="243">
        <v>239</v>
      </c>
      <c r="D250" s="247"/>
      <c r="E250" s="247"/>
      <c r="F250" s="246" t="str">
        <f t="shared" si="3"/>
        <v>-</v>
      </c>
    </row>
    <row r="251" spans="1:6">
      <c r="A251" s="241" t="s">
        <v>775</v>
      </c>
      <c r="B251" s="251" t="s">
        <v>2912</v>
      </c>
      <c r="C251" s="243">
        <v>240</v>
      </c>
      <c r="D251" s="247"/>
      <c r="E251" s="247"/>
      <c r="F251" s="246" t="str">
        <f t="shared" si="3"/>
        <v>-</v>
      </c>
    </row>
    <row r="252" spans="1:6">
      <c r="A252" s="241" t="s">
        <v>2392</v>
      </c>
      <c r="B252" s="251" t="s">
        <v>2913</v>
      </c>
      <c r="C252" s="243">
        <v>241</v>
      </c>
      <c r="D252" s="247"/>
      <c r="E252" s="247"/>
      <c r="F252" s="246" t="str">
        <f t="shared" si="3"/>
        <v>-</v>
      </c>
    </row>
    <row r="253" spans="1:6">
      <c r="A253" s="241" t="s">
        <v>644</v>
      </c>
      <c r="B253" s="251" t="s">
        <v>1191</v>
      </c>
      <c r="C253" s="243">
        <v>242</v>
      </c>
      <c r="D253" s="247"/>
      <c r="E253" s="247"/>
      <c r="F253" s="246" t="str">
        <f t="shared" si="3"/>
        <v>-</v>
      </c>
    </row>
    <row r="254" spans="1:6">
      <c r="A254" s="241" t="s">
        <v>1192</v>
      </c>
      <c r="B254" s="251" t="s">
        <v>1193</v>
      </c>
      <c r="C254" s="243">
        <v>243</v>
      </c>
      <c r="D254" s="247"/>
      <c r="E254" s="247"/>
      <c r="F254" s="246" t="str">
        <f t="shared" si="3"/>
        <v>-</v>
      </c>
    </row>
    <row r="255" spans="1:6">
      <c r="A255" s="241" t="s">
        <v>1194</v>
      </c>
      <c r="B255" s="251" t="s">
        <v>1195</v>
      </c>
      <c r="C255" s="243">
        <v>244</v>
      </c>
      <c r="D255" s="245">
        <f>+D256-D257</f>
        <v>0</v>
      </c>
      <c r="E255" s="245">
        <f>+E256-E257</f>
        <v>0</v>
      </c>
      <c r="F255" s="246" t="str">
        <f t="shared" si="3"/>
        <v>-</v>
      </c>
    </row>
    <row r="256" spans="1:6">
      <c r="A256" s="241" t="s">
        <v>1196</v>
      </c>
      <c r="B256" s="251" t="s">
        <v>665</v>
      </c>
      <c r="C256" s="243">
        <v>245</v>
      </c>
      <c r="D256" s="245">
        <f>D257</f>
        <v>0</v>
      </c>
      <c r="E256" s="245">
        <f>E257</f>
        <v>0</v>
      </c>
      <c r="F256" s="246" t="str">
        <f t="shared" si="3"/>
        <v>-</v>
      </c>
    </row>
    <row r="257" spans="1:6">
      <c r="A257" s="253" t="s">
        <v>1469</v>
      </c>
      <c r="B257" s="254" t="s">
        <v>1470</v>
      </c>
      <c r="C257" s="255">
        <v>246</v>
      </c>
      <c r="D257" s="256"/>
      <c r="E257" s="256"/>
      <c r="F257" s="257" t="str">
        <f t="shared" si="3"/>
        <v>-</v>
      </c>
    </row>
    <row r="258" spans="1:6" ht="18" customHeight="1">
      <c r="A258" s="462" t="s">
        <v>1255</v>
      </c>
      <c r="B258" s="463"/>
      <c r="C258" s="463"/>
      <c r="D258" s="463"/>
      <c r="E258" s="464"/>
      <c r="F258" s="465"/>
    </row>
    <row r="259" spans="1:6">
      <c r="A259" s="235" t="s">
        <v>3861</v>
      </c>
      <c r="B259" s="236" t="s">
        <v>3862</v>
      </c>
      <c r="C259" s="237">
        <v>247</v>
      </c>
      <c r="D259" s="258"/>
      <c r="E259" s="258"/>
      <c r="F259" s="240" t="str">
        <f t="shared" ref="F259:F309" si="4">IF(D259&gt;0,IF(E259/D259&gt;=100,"&gt;&gt;100",E259/D259*100),"-")</f>
        <v>-</v>
      </c>
    </row>
    <row r="260" spans="1:6">
      <c r="A260" s="241" t="s">
        <v>3861</v>
      </c>
      <c r="B260" s="242" t="s">
        <v>3863</v>
      </c>
      <c r="C260" s="243">
        <v>248</v>
      </c>
      <c r="D260" s="247"/>
      <c r="E260" s="247"/>
      <c r="F260" s="246" t="str">
        <f t="shared" si="4"/>
        <v>-</v>
      </c>
    </row>
    <row r="261" spans="1:6">
      <c r="A261" s="241" t="s">
        <v>3864</v>
      </c>
      <c r="B261" s="242" t="s">
        <v>3865</v>
      </c>
      <c r="C261" s="243">
        <v>249</v>
      </c>
      <c r="D261" s="247"/>
      <c r="E261" s="247"/>
      <c r="F261" s="246" t="str">
        <f t="shared" si="4"/>
        <v>-</v>
      </c>
    </row>
    <row r="262" spans="1:6">
      <c r="A262" s="241" t="s">
        <v>3864</v>
      </c>
      <c r="B262" s="242" t="s">
        <v>3866</v>
      </c>
      <c r="C262" s="243">
        <v>250</v>
      </c>
      <c r="D262" s="247"/>
      <c r="E262" s="247"/>
      <c r="F262" s="246" t="str">
        <f t="shared" si="4"/>
        <v>-</v>
      </c>
    </row>
    <row r="263" spans="1:6">
      <c r="A263" s="241" t="s">
        <v>3867</v>
      </c>
      <c r="B263" s="242" t="s">
        <v>3868</v>
      </c>
      <c r="C263" s="243">
        <v>251</v>
      </c>
      <c r="D263" s="247"/>
      <c r="E263" s="247"/>
      <c r="F263" s="246" t="str">
        <f t="shared" si="4"/>
        <v>-</v>
      </c>
    </row>
    <row r="264" spans="1:6">
      <c r="A264" s="241" t="s">
        <v>3867</v>
      </c>
      <c r="B264" s="242" t="s">
        <v>3869</v>
      </c>
      <c r="C264" s="243">
        <v>252</v>
      </c>
      <c r="D264" s="247"/>
      <c r="E264" s="247"/>
      <c r="F264" s="246" t="str">
        <f t="shared" si="4"/>
        <v>-</v>
      </c>
    </row>
    <row r="265" spans="1:6" ht="24">
      <c r="A265" s="241" t="s">
        <v>1336</v>
      </c>
      <c r="B265" s="242" t="s">
        <v>1337</v>
      </c>
      <c r="C265" s="243">
        <v>253</v>
      </c>
      <c r="D265" s="247"/>
      <c r="E265" s="247"/>
      <c r="F265" s="246" t="str">
        <f t="shared" si="4"/>
        <v>-</v>
      </c>
    </row>
    <row r="266" spans="1:6">
      <c r="A266" s="241" t="s">
        <v>1338</v>
      </c>
      <c r="B266" s="242" t="s">
        <v>1339</v>
      </c>
      <c r="C266" s="243">
        <v>254</v>
      </c>
      <c r="D266" s="247"/>
      <c r="E266" s="247"/>
      <c r="F266" s="246" t="str">
        <f t="shared" si="4"/>
        <v>-</v>
      </c>
    </row>
    <row r="267" spans="1:6">
      <c r="A267" s="241" t="s">
        <v>1340</v>
      </c>
      <c r="B267" s="242" t="s">
        <v>1341</v>
      </c>
      <c r="C267" s="243">
        <v>255</v>
      </c>
      <c r="D267" s="247"/>
      <c r="E267" s="247"/>
      <c r="F267" s="246"/>
    </row>
    <row r="268" spans="1:6" ht="24">
      <c r="A268" s="241" t="s">
        <v>1342</v>
      </c>
      <c r="B268" s="242" t="s">
        <v>1343</v>
      </c>
      <c r="C268" s="243">
        <v>256</v>
      </c>
      <c r="D268" s="247"/>
      <c r="E268" s="247"/>
      <c r="F268" s="246"/>
    </row>
    <row r="269" spans="1:6">
      <c r="A269" s="241" t="s">
        <v>1344</v>
      </c>
      <c r="B269" s="242" t="s">
        <v>1450</v>
      </c>
      <c r="C269" s="243">
        <v>257</v>
      </c>
      <c r="D269" s="247"/>
      <c r="E269" s="247"/>
      <c r="F269" s="246"/>
    </row>
    <row r="270" spans="1:6" ht="24">
      <c r="A270" s="241" t="s">
        <v>1451</v>
      </c>
      <c r="B270" s="242" t="s">
        <v>1452</v>
      </c>
      <c r="C270" s="243">
        <v>258</v>
      </c>
      <c r="D270" s="247"/>
      <c r="E270" s="247"/>
      <c r="F270" s="246"/>
    </row>
    <row r="271" spans="1:6" ht="24">
      <c r="A271" s="241" t="s">
        <v>1453</v>
      </c>
      <c r="B271" s="242" t="s">
        <v>1454</v>
      </c>
      <c r="C271" s="243">
        <v>259</v>
      </c>
      <c r="D271" s="247"/>
      <c r="E271" s="247"/>
      <c r="F271" s="246"/>
    </row>
    <row r="272" spans="1:6" ht="24">
      <c r="A272" s="241" t="s">
        <v>1455</v>
      </c>
      <c r="B272" s="242" t="s">
        <v>1456</v>
      </c>
      <c r="C272" s="243">
        <v>260</v>
      </c>
      <c r="D272" s="247"/>
      <c r="E272" s="247"/>
      <c r="F272" s="246"/>
    </row>
    <row r="273" spans="1:6" ht="24">
      <c r="A273" s="241" t="s">
        <v>1457</v>
      </c>
      <c r="B273" s="242" t="s">
        <v>1458</v>
      </c>
      <c r="C273" s="243">
        <v>261</v>
      </c>
      <c r="D273" s="247"/>
      <c r="E273" s="247"/>
      <c r="F273" s="246"/>
    </row>
    <row r="274" spans="1:6">
      <c r="A274" s="241" t="s">
        <v>1459</v>
      </c>
      <c r="B274" s="242" t="s">
        <v>1460</v>
      </c>
      <c r="C274" s="243">
        <v>262</v>
      </c>
      <c r="D274" s="247"/>
      <c r="E274" s="247"/>
      <c r="F274" s="246"/>
    </row>
    <row r="275" spans="1:6">
      <c r="A275" s="241" t="s">
        <v>1461</v>
      </c>
      <c r="B275" s="242" t="s">
        <v>1462</v>
      </c>
      <c r="C275" s="243">
        <v>263</v>
      </c>
      <c r="D275" s="247"/>
      <c r="E275" s="247"/>
      <c r="F275" s="246"/>
    </row>
    <row r="276" spans="1:6">
      <c r="A276" s="241" t="s">
        <v>1463</v>
      </c>
      <c r="B276" s="242" t="s">
        <v>1464</v>
      </c>
      <c r="C276" s="243">
        <v>264</v>
      </c>
      <c r="D276" s="247"/>
      <c r="E276" s="247"/>
      <c r="F276" s="246"/>
    </row>
    <row r="277" spans="1:6">
      <c r="A277" s="241" t="s">
        <v>1465</v>
      </c>
      <c r="B277" s="242" t="s">
        <v>1466</v>
      </c>
      <c r="C277" s="243">
        <v>265</v>
      </c>
      <c r="D277" s="247"/>
      <c r="E277" s="247"/>
      <c r="F277" s="246"/>
    </row>
    <row r="278" spans="1:6">
      <c r="A278" s="241" t="s">
        <v>1467</v>
      </c>
      <c r="B278" s="242" t="s">
        <v>3697</v>
      </c>
      <c r="C278" s="243">
        <v>266</v>
      </c>
      <c r="D278" s="247"/>
      <c r="E278" s="247"/>
      <c r="F278" s="246"/>
    </row>
    <row r="279" spans="1:6" ht="24">
      <c r="A279" s="241" t="s">
        <v>3698</v>
      </c>
      <c r="B279" s="242" t="s">
        <v>3699</v>
      </c>
      <c r="C279" s="243">
        <v>267</v>
      </c>
      <c r="D279" s="247"/>
      <c r="E279" s="247"/>
      <c r="F279" s="246"/>
    </row>
    <row r="280" spans="1:6" ht="24">
      <c r="A280" s="241" t="s">
        <v>3700</v>
      </c>
      <c r="B280" s="242" t="s">
        <v>2115</v>
      </c>
      <c r="C280" s="243">
        <v>268</v>
      </c>
      <c r="D280" s="247"/>
      <c r="E280" s="247"/>
      <c r="F280" s="246"/>
    </row>
    <row r="281" spans="1:6">
      <c r="A281" s="241" t="s">
        <v>3870</v>
      </c>
      <c r="B281" s="242" t="s">
        <v>3871</v>
      </c>
      <c r="C281" s="243">
        <v>269</v>
      </c>
      <c r="D281" s="247"/>
      <c r="E281" s="247"/>
      <c r="F281" s="246" t="str">
        <f t="shared" si="4"/>
        <v>-</v>
      </c>
    </row>
    <row r="282" spans="1:6">
      <c r="A282" s="241" t="s">
        <v>3870</v>
      </c>
      <c r="B282" s="242" t="s">
        <v>3872</v>
      </c>
      <c r="C282" s="243">
        <v>270</v>
      </c>
      <c r="D282" s="247"/>
      <c r="E282" s="247"/>
      <c r="F282" s="246" t="str">
        <f t="shared" si="4"/>
        <v>-</v>
      </c>
    </row>
    <row r="283" spans="1:6">
      <c r="A283" s="241" t="s">
        <v>3873</v>
      </c>
      <c r="B283" s="242" t="s">
        <v>3874</v>
      </c>
      <c r="C283" s="243">
        <v>271</v>
      </c>
      <c r="D283" s="247"/>
      <c r="E283" s="247"/>
      <c r="F283" s="246" t="str">
        <f t="shared" si="4"/>
        <v>-</v>
      </c>
    </row>
    <row r="284" spans="1:6">
      <c r="A284" s="241" t="s">
        <v>3873</v>
      </c>
      <c r="B284" s="242" t="s">
        <v>3875</v>
      </c>
      <c r="C284" s="243">
        <v>272</v>
      </c>
      <c r="D284" s="247"/>
      <c r="E284" s="247"/>
      <c r="F284" s="246" t="str">
        <f t="shared" si="4"/>
        <v>-</v>
      </c>
    </row>
    <row r="285" spans="1:6">
      <c r="A285" s="241" t="s">
        <v>3876</v>
      </c>
      <c r="B285" s="242" t="s">
        <v>3877</v>
      </c>
      <c r="C285" s="243">
        <v>273</v>
      </c>
      <c r="D285" s="247"/>
      <c r="E285" s="247"/>
      <c r="F285" s="246" t="str">
        <f t="shared" si="4"/>
        <v>-</v>
      </c>
    </row>
    <row r="286" spans="1:6">
      <c r="A286" s="241" t="s">
        <v>3876</v>
      </c>
      <c r="B286" s="242" t="s">
        <v>3878</v>
      </c>
      <c r="C286" s="243">
        <v>274</v>
      </c>
      <c r="D286" s="247"/>
      <c r="E286" s="247"/>
      <c r="F286" s="246" t="str">
        <f t="shared" si="4"/>
        <v>-</v>
      </c>
    </row>
    <row r="287" spans="1:6">
      <c r="A287" s="241" t="s">
        <v>3879</v>
      </c>
      <c r="B287" s="242" t="s">
        <v>3880</v>
      </c>
      <c r="C287" s="243">
        <v>275</v>
      </c>
      <c r="D287" s="247"/>
      <c r="E287" s="247"/>
      <c r="F287" s="246" t="str">
        <f t="shared" si="4"/>
        <v>-</v>
      </c>
    </row>
    <row r="288" spans="1:6">
      <c r="A288" s="241" t="s">
        <v>3879</v>
      </c>
      <c r="B288" s="242" t="s">
        <v>3881</v>
      </c>
      <c r="C288" s="243">
        <v>276</v>
      </c>
      <c r="D288" s="247"/>
      <c r="E288" s="247"/>
      <c r="F288" s="246" t="str">
        <f t="shared" si="4"/>
        <v>-</v>
      </c>
    </row>
    <row r="289" spans="1:6">
      <c r="A289" s="241" t="s">
        <v>2116</v>
      </c>
      <c r="B289" s="259" t="s">
        <v>2117</v>
      </c>
      <c r="C289" s="243">
        <v>277</v>
      </c>
      <c r="D289" s="247"/>
      <c r="E289" s="247"/>
      <c r="F289" s="246" t="str">
        <f t="shared" si="4"/>
        <v>-</v>
      </c>
    </row>
    <row r="290" spans="1:6">
      <c r="A290" s="241" t="s">
        <v>2118</v>
      </c>
      <c r="B290" s="259" t="s">
        <v>2119</v>
      </c>
      <c r="C290" s="243">
        <v>278</v>
      </c>
      <c r="D290" s="247"/>
      <c r="E290" s="247"/>
      <c r="F290" s="246" t="str">
        <f t="shared" si="4"/>
        <v>-</v>
      </c>
    </row>
    <row r="291" spans="1:6">
      <c r="A291" s="241">
        <v>26224</v>
      </c>
      <c r="B291" s="259" t="s">
        <v>2120</v>
      </c>
      <c r="C291" s="243">
        <v>279</v>
      </c>
      <c r="D291" s="247"/>
      <c r="E291" s="247"/>
      <c r="F291" s="246" t="str">
        <f t="shared" si="4"/>
        <v>-</v>
      </c>
    </row>
    <row r="292" spans="1:6">
      <c r="A292" s="241">
        <v>26233</v>
      </c>
      <c r="B292" s="259" t="s">
        <v>147</v>
      </c>
      <c r="C292" s="243">
        <v>280</v>
      </c>
      <c r="D292" s="247"/>
      <c r="E292" s="247"/>
      <c r="F292" s="246" t="str">
        <f t="shared" si="4"/>
        <v>-</v>
      </c>
    </row>
    <row r="293" spans="1:6">
      <c r="A293" s="241" t="s">
        <v>148</v>
      </c>
      <c r="B293" s="259" t="s">
        <v>149</v>
      </c>
      <c r="C293" s="243">
        <v>281</v>
      </c>
      <c r="D293" s="247"/>
      <c r="E293" s="247"/>
      <c r="F293" s="246" t="str">
        <f t="shared" si="4"/>
        <v>-</v>
      </c>
    </row>
    <row r="294" spans="1:6">
      <c r="A294" s="241">
        <v>26244</v>
      </c>
      <c r="B294" s="259" t="s">
        <v>150</v>
      </c>
      <c r="C294" s="243">
        <v>282</v>
      </c>
      <c r="D294" s="247"/>
      <c r="E294" s="247"/>
      <c r="F294" s="246" t="str">
        <f t="shared" si="4"/>
        <v>-</v>
      </c>
    </row>
    <row r="295" spans="1:6">
      <c r="A295" s="241">
        <v>26314</v>
      </c>
      <c r="B295" s="259" t="s">
        <v>151</v>
      </c>
      <c r="C295" s="243">
        <v>283</v>
      </c>
      <c r="D295" s="247"/>
      <c r="E295" s="247"/>
      <c r="F295" s="246" t="str">
        <f t="shared" si="4"/>
        <v>-</v>
      </c>
    </row>
    <row r="296" spans="1:6">
      <c r="A296" s="241" t="s">
        <v>152</v>
      </c>
      <c r="B296" s="259" t="s">
        <v>153</v>
      </c>
      <c r="C296" s="243">
        <v>284</v>
      </c>
      <c r="D296" s="247"/>
      <c r="E296" s="247"/>
      <c r="F296" s="246" t="str">
        <f t="shared" si="4"/>
        <v>-</v>
      </c>
    </row>
    <row r="297" spans="1:6">
      <c r="A297" s="241">
        <v>26434</v>
      </c>
      <c r="B297" s="259" t="s">
        <v>154</v>
      </c>
      <c r="C297" s="243">
        <v>285</v>
      </c>
      <c r="D297" s="247"/>
      <c r="E297" s="247"/>
      <c r="F297" s="246" t="str">
        <f t="shared" si="4"/>
        <v>-</v>
      </c>
    </row>
    <row r="298" spans="1:6">
      <c r="A298" s="241">
        <v>26443</v>
      </c>
      <c r="B298" s="259" t="s">
        <v>155</v>
      </c>
      <c r="C298" s="243">
        <v>286</v>
      </c>
      <c r="D298" s="247"/>
      <c r="E298" s="247"/>
      <c r="F298" s="246" t="str">
        <f t="shared" si="4"/>
        <v>-</v>
      </c>
    </row>
    <row r="299" spans="1:6">
      <c r="A299" s="241" t="s">
        <v>156</v>
      </c>
      <c r="B299" s="259" t="s">
        <v>157</v>
      </c>
      <c r="C299" s="243">
        <v>287</v>
      </c>
      <c r="D299" s="247"/>
      <c r="E299" s="247"/>
      <c r="F299" s="246" t="str">
        <f t="shared" si="4"/>
        <v>-</v>
      </c>
    </row>
    <row r="300" spans="1:6">
      <c r="A300" s="241">
        <v>26454</v>
      </c>
      <c r="B300" s="259" t="s">
        <v>158</v>
      </c>
      <c r="C300" s="243">
        <v>288</v>
      </c>
      <c r="D300" s="247"/>
      <c r="E300" s="247"/>
      <c r="F300" s="246" t="str">
        <f t="shared" si="4"/>
        <v>-</v>
      </c>
    </row>
    <row r="301" spans="1:6">
      <c r="A301" s="241" t="s">
        <v>159</v>
      </c>
      <c r="B301" s="259" t="s">
        <v>160</v>
      </c>
      <c r="C301" s="243">
        <v>289</v>
      </c>
      <c r="D301" s="247"/>
      <c r="E301" s="247"/>
      <c r="F301" s="246" t="str">
        <f t="shared" si="4"/>
        <v>-</v>
      </c>
    </row>
    <row r="302" spans="1:6">
      <c r="A302" s="241">
        <v>26464</v>
      </c>
      <c r="B302" s="259" t="s">
        <v>161</v>
      </c>
      <c r="C302" s="243">
        <v>290</v>
      </c>
      <c r="D302" s="247"/>
      <c r="E302" s="247"/>
      <c r="F302" s="246" t="str">
        <f t="shared" si="4"/>
        <v>-</v>
      </c>
    </row>
    <row r="303" spans="1:6">
      <c r="A303" s="241">
        <v>26473</v>
      </c>
      <c r="B303" s="259" t="s">
        <v>3636</v>
      </c>
      <c r="C303" s="243">
        <v>291</v>
      </c>
      <c r="D303" s="247"/>
      <c r="E303" s="247"/>
      <c r="F303" s="246" t="str">
        <f t="shared" si="4"/>
        <v>-</v>
      </c>
    </row>
    <row r="304" spans="1:6">
      <c r="A304" s="241" t="s">
        <v>3637</v>
      </c>
      <c r="B304" s="259" t="s">
        <v>3638</v>
      </c>
      <c r="C304" s="243">
        <v>292</v>
      </c>
      <c r="D304" s="247"/>
      <c r="E304" s="247"/>
      <c r="F304" s="246" t="str">
        <f t="shared" si="4"/>
        <v>-</v>
      </c>
    </row>
    <row r="305" spans="1:7">
      <c r="A305" s="241">
        <v>26484</v>
      </c>
      <c r="B305" s="259" t="s">
        <v>3639</v>
      </c>
      <c r="C305" s="243">
        <v>293</v>
      </c>
      <c r="D305" s="247"/>
      <c r="E305" s="247"/>
      <c r="F305" s="246" t="str">
        <f t="shared" si="4"/>
        <v>-</v>
      </c>
    </row>
    <row r="306" spans="1:7">
      <c r="A306" s="241">
        <v>26534</v>
      </c>
      <c r="B306" s="259" t="s">
        <v>3640</v>
      </c>
      <c r="C306" s="243">
        <v>294</v>
      </c>
      <c r="D306" s="247"/>
      <c r="E306" s="247"/>
      <c r="F306" s="246" t="str">
        <f t="shared" si="4"/>
        <v>-</v>
      </c>
    </row>
    <row r="307" spans="1:7">
      <c r="A307" s="241">
        <v>26544</v>
      </c>
      <c r="B307" s="259" t="s">
        <v>3641</v>
      </c>
      <c r="C307" s="243">
        <v>295</v>
      </c>
      <c r="D307" s="247"/>
      <c r="E307" s="247"/>
      <c r="F307" s="246" t="str">
        <f t="shared" si="4"/>
        <v>-</v>
      </c>
    </row>
    <row r="308" spans="1:7">
      <c r="A308" s="241">
        <v>26554</v>
      </c>
      <c r="B308" s="259" t="s">
        <v>3642</v>
      </c>
      <c r="C308" s="243">
        <v>296</v>
      </c>
      <c r="D308" s="247"/>
      <c r="E308" s="247"/>
      <c r="F308" s="246" t="str">
        <f t="shared" si="4"/>
        <v>-</v>
      </c>
    </row>
    <row r="309" spans="1:7">
      <c r="A309" s="241">
        <v>26564</v>
      </c>
      <c r="B309" s="259" t="s">
        <v>3643</v>
      </c>
      <c r="C309" s="243">
        <v>297</v>
      </c>
      <c r="D309" s="247"/>
      <c r="E309" s="247"/>
      <c r="F309" s="246" t="str">
        <f t="shared" si="4"/>
        <v>-</v>
      </c>
    </row>
    <row r="310" spans="1:7" ht="14.1" customHeight="1">
      <c r="A310" s="253"/>
      <c r="B310" s="254" t="s">
        <v>3882</v>
      </c>
      <c r="C310" s="255">
        <v>298</v>
      </c>
      <c r="D310" s="260">
        <f>SUM(D259:D309)</f>
        <v>0</v>
      </c>
      <c r="E310" s="260">
        <f>SUM(E259:E309)</f>
        <v>0</v>
      </c>
      <c r="F310" s="257" t="s">
        <v>402</v>
      </c>
    </row>
    <row r="311" spans="1:7"/>
    <row r="312" spans="1:7" s="13" customFormat="1" ht="25.5" customHeight="1">
      <c r="A312" s="14" t="s">
        <v>557</v>
      </c>
      <c r="B312" s="14"/>
      <c r="C312" s="439" t="s">
        <v>1587</v>
      </c>
      <c r="D312" s="439"/>
      <c r="E312" s="14"/>
      <c r="F312" s="14"/>
      <c r="G312" s="18"/>
    </row>
    <row r="313" spans="1:7" s="13" customFormat="1" ht="15" customHeight="1">
      <c r="A313" s="14" t="str">
        <f>IF(RefStr!H25&lt;&gt;"", "Osoba za kontaktiranje: " &amp; RefStr!H25,"Osoba za kontaktiranje: _________________________________________")</f>
        <v>Osoba za kontaktiranje: Jelena Dujmov</v>
      </c>
      <c r="B313" s="14"/>
      <c r="C313" s="176"/>
      <c r="D313" s="176"/>
      <c r="E313" s="14"/>
      <c r="F313" s="14"/>
      <c r="G313" s="18"/>
    </row>
    <row r="314" spans="1:7" s="13" customFormat="1" ht="15" customHeight="1">
      <c r="A314" s="14" t="str">
        <f>IF(RefStr!H27="","Telefon za kontakt: _________________","Telefon za kontakt: " &amp; RefStr!H27)</f>
        <v>Telefon za kontakt: 21889088</v>
      </c>
      <c r="B314" s="14"/>
      <c r="E314" s="14"/>
      <c r="F314" s="14"/>
      <c r="G314" s="18"/>
    </row>
    <row r="315" spans="1:7" s="13" customFormat="1" ht="15" customHeight="1">
      <c r="A315" s="14" t="str">
        <f>IF(RefStr!H33="","Odgovorna osoba: _____________________________","Odgovorna osoba: " &amp; RefStr!H33)</f>
        <v>Odgovorna osoba: ANTE MAMUT</v>
      </c>
      <c r="B315" s="14"/>
      <c r="C315" s="14"/>
      <c r="D315" s="14" t="s">
        <v>1588</v>
      </c>
      <c r="E315" s="14"/>
      <c r="F315" s="14"/>
      <c r="G315" s="18"/>
    </row>
    <row r="316" spans="1:7" ht="5.0999999999999996" customHeight="1"/>
    <row r="317" spans="1:7" hidden="1"/>
    <row r="318" spans="1:7" hidden="1"/>
    <row r="319" spans="1:7" hidden="1"/>
    <row r="320" spans="1:7"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sheetData>
  <sheetProtection password="C79A" sheet="1" objects="1" scenarios="1"/>
  <mergeCells count="11">
    <mergeCell ref="A3:D3"/>
    <mergeCell ref="A1:B1"/>
    <mergeCell ref="C1:F1"/>
    <mergeCell ref="E2:F2"/>
    <mergeCell ref="A2:D2"/>
    <mergeCell ref="C312:D312"/>
    <mergeCell ref="B4:F4"/>
    <mergeCell ref="B5:F5"/>
    <mergeCell ref="B6:F6"/>
    <mergeCell ref="B7:F7"/>
    <mergeCell ref="A258:F258"/>
  </mergeCells>
  <phoneticPr fontId="11" type="noConversion"/>
  <conditionalFormatting sqref="D255:E256 D12:E14 D18:E19 D25:E25 D35:E35 D41:E41 D47:E47 D51:E51 D58:E58 D62:E62 D69:E69 D74:E76 D84:E85 D92:E93 D111:E111 D123:E124 D131:E131 D139:E140 D147:E147 D151:E151 D154:E154 D169:E169 D310:E310 D178:E178 D188:E189 D196:E196 D204:E205 D222:E222 D232:E232 D173:E175 D240:E240 D244:E244 D248:E248 D235:E237">
    <cfRule type="cellIs" dxfId="9" priority="1" stopIfTrue="1" operator="lessThan">
      <formula>0</formula>
    </cfRule>
  </conditionalFormatting>
  <conditionalFormatting sqref="D15:E17 D20:E24 D26:E34 D36:E40 D42:E46 D48:E50 D52:E57 D59:E61 D63:E68 D70:E73 D77:E83 D86:E91 D94:E110 D112:E122 D125:E130 D132:E138 D141:E146 D148:E150 D152:E153 D155:E168 D170:E172 D176:E177 D179:E187 D190:E195 D197:E203 D206:E221 D223:E231 D233:E234 D238:E239 D259:E309 D245:E247 D249:E254 D257:E257 D241:E243">
    <cfRule type="cellIs" dxfId="8" priority="3" stopIfTrue="1" operator="notEqual">
      <formula>ROUND(D15,0)</formula>
    </cfRule>
    <cfRule type="cellIs" dxfId="7" priority="4" stopIfTrue="1" operator="lessThan">
      <formula>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59:E310 D12:E257">
      <formula1>0</formula1>
    </dataValidation>
  </dataValidations>
  <hyperlinks>
    <hyperlink ref="C1:F1" location="Kont!A227" tooltip="Kontrole obrasca Bilanca" display="Kontrole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ignoredErrors>
    <ignoredError sqref="D178:E178 D196:E196 D154:E154 D131:E131 D76:E76 D84:E85 D111:E111 D123:E124 D147:E147 D151:E151 D175:E175 D240:E240 D244:E244 D248:E248" formulaRange="1"/>
    <ignoredError sqref="A14:A257 A265:A310"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G301"/>
  <sheetViews>
    <sheetView showGridLines="0" showRowColHeaders="0" tabSelected="1" workbookViewId="0">
      <pane ySplit="1" topLeftCell="A48" activePane="bottomLeft" state="frozen"/>
      <selection activeCell="A22" sqref="A22"/>
      <selection pane="bottomLeft" activeCell="D48" sqref="D48"/>
    </sheetView>
  </sheetViews>
  <sheetFormatPr defaultColWidth="0" defaultRowHeight="12.75" zeroHeight="1"/>
  <cols>
    <col min="1" max="1" width="14.28515625" style="4" customWidth="1"/>
    <col min="2" max="2" width="76.7109375" style="4" customWidth="1"/>
    <col min="3" max="3" width="4.28515625" style="4" customWidth="1"/>
    <col min="4" max="4" width="15.7109375" style="4" customWidth="1"/>
    <col min="5" max="5" width="0.85546875" style="2" hidden="1" customWidth="1"/>
    <col min="6" max="6" width="9.140625" style="2" hidden="1" customWidth="1"/>
    <col min="7" max="7" width="0.85546875" style="2" customWidth="1"/>
    <col min="8" max="16384" width="9.140625" style="2" hidden="1"/>
  </cols>
  <sheetData>
    <row r="1" spans="1:6" s="1" customFormat="1" ht="20.100000000000001" customHeight="1" thickBot="1">
      <c r="A1" s="467" t="s">
        <v>321</v>
      </c>
      <c r="B1" s="468"/>
      <c r="C1" s="479" t="s">
        <v>225</v>
      </c>
      <c r="D1" s="479"/>
    </row>
    <row r="2" spans="1:6" s="3" customFormat="1" ht="39.950000000000003" customHeight="1" thickBot="1">
      <c r="A2" s="475" t="s">
        <v>29</v>
      </c>
      <c r="B2" s="476"/>
      <c r="C2" s="473" t="s">
        <v>345</v>
      </c>
      <c r="D2" s="474"/>
    </row>
    <row r="3" spans="1:6" ht="30" customHeight="1">
      <c r="A3" s="477" t="str">
        <f>IF(RefStr!F6&lt;&gt;"",IF(OR(RefStr!K12-RefStr!K10 &lt; 32),LOOKUP(RefStr!F6,RefStr!N39:N43,RefStr!O39:O43),LOOKUP(RefStr!F6,RefStr!N39:N43,RefStr!P39:P43))," - razdoblje i/ili razina nisu odabrani -")</f>
        <v>za razdoblje 1. siječnja do 30. lipnja 2016. godine</v>
      </c>
      <c r="B3" s="478"/>
      <c r="C3" s="2"/>
      <c r="D3" s="2"/>
    </row>
    <row r="4" spans="1:6" s="4" customFormat="1" ht="15" customHeight="1">
      <c r="A4" s="51" t="s">
        <v>2795</v>
      </c>
      <c r="B4" s="434" t="str">
        <f xml:space="preserve"> "RKP: " &amp; TEXT(INT(VALUE(RefStr!B6)),"00000") &amp; ",  " &amp; "MB: " &amp; TEXT(INT(VALUE(RefStr!B8)), "00000000") &amp; "  " &amp; RefStr!B10</f>
        <v>RKP: 30200,  MB: 02819074  OPĆINA MARINA</v>
      </c>
      <c r="C4" s="435"/>
      <c r="D4" s="435"/>
      <c r="E4" s="435"/>
      <c r="F4" s="435"/>
    </row>
    <row r="5" spans="1:6" s="4" customFormat="1" ht="15" customHeight="1">
      <c r="A5" s="52"/>
      <c r="B5" s="434" t="str">
        <f>RefStr!B12 &amp; " " &amp; RefStr!C12 &amp; ", " &amp; RefStr!B14</f>
        <v>21222 MARINA, ANTE RUDANA 47</v>
      </c>
      <c r="C5" s="435"/>
      <c r="D5" s="435"/>
      <c r="E5" s="435"/>
      <c r="F5" s="435"/>
    </row>
    <row r="6" spans="1:6" s="4" customFormat="1" ht="15" customHeight="1">
      <c r="A6" s="53"/>
      <c r="B6" s="436" t="str">
        <f xml:space="preserve"> "Razina: " &amp; RefStr!B16 &amp; ", Razdjel: " &amp; TEXT(INT(VALUE(RefStr!B20)), "000")</f>
        <v>Razina: 23, Razdjel: 000</v>
      </c>
      <c r="C6" s="437"/>
      <c r="D6" s="437"/>
      <c r="E6" s="437"/>
      <c r="F6" s="437"/>
    </row>
    <row r="7" spans="1:6" s="4" customFormat="1" ht="15" customHeight="1">
      <c r="A7" s="53"/>
      <c r="B7" s="436" t="str">
        <f>"Djelatnost: " &amp; RefStr!B18 &amp; " " &amp; RefStr!C18</f>
        <v>Djelatnost: 8411 Opće djelatnosti javne uprave</v>
      </c>
      <c r="C7" s="437"/>
      <c r="D7" s="437"/>
      <c r="E7" s="437"/>
      <c r="F7" s="437"/>
    </row>
    <row r="8" spans="1:6" ht="12.95" customHeight="1">
      <c r="A8" s="2"/>
      <c r="B8" s="2"/>
      <c r="C8" s="2"/>
      <c r="D8" s="2"/>
    </row>
    <row r="9" spans="1:6" ht="12.95" customHeight="1">
      <c r="A9" s="2"/>
      <c r="B9" s="2"/>
      <c r="C9" s="2"/>
      <c r="D9" s="12" t="s">
        <v>226</v>
      </c>
    </row>
    <row r="10" spans="1:6" ht="23.25" customHeight="1">
      <c r="A10" s="19" t="s">
        <v>1803</v>
      </c>
      <c r="B10" s="21" t="s">
        <v>1581</v>
      </c>
      <c r="C10" s="21" t="s">
        <v>1580</v>
      </c>
      <c r="D10" s="19" t="s">
        <v>575</v>
      </c>
    </row>
    <row r="11" spans="1:6" ht="12" customHeight="1">
      <c r="A11" s="91">
        <v>1</v>
      </c>
      <c r="B11" s="92">
        <v>2</v>
      </c>
      <c r="C11" s="92">
        <v>3</v>
      </c>
      <c r="D11" s="92">
        <v>4</v>
      </c>
    </row>
    <row r="12" spans="1:6">
      <c r="A12" s="177"/>
      <c r="B12" s="178" t="s">
        <v>4185</v>
      </c>
      <c r="C12" s="228">
        <v>1</v>
      </c>
      <c r="D12" s="231">
        <v>2859061</v>
      </c>
    </row>
    <row r="13" spans="1:6">
      <c r="A13" s="179"/>
      <c r="B13" s="180" t="s">
        <v>666</v>
      </c>
      <c r="C13" s="229">
        <v>2</v>
      </c>
      <c r="D13" s="232">
        <f>D14+D15+D24+D25</f>
        <v>3462574</v>
      </c>
    </row>
    <row r="14" spans="1:6">
      <c r="A14" s="179"/>
      <c r="B14" s="180" t="s">
        <v>4243</v>
      </c>
      <c r="C14" s="229">
        <v>3</v>
      </c>
      <c r="D14" s="233"/>
    </row>
    <row r="15" spans="1:6">
      <c r="A15" s="179" t="s">
        <v>4171</v>
      </c>
      <c r="B15" s="180" t="s">
        <v>667</v>
      </c>
      <c r="C15" s="229">
        <v>4</v>
      </c>
      <c r="D15" s="232">
        <f>SUM(D16:D23)</f>
        <v>2683838</v>
      </c>
    </row>
    <row r="16" spans="1:6">
      <c r="A16" s="181" t="s">
        <v>4172</v>
      </c>
      <c r="B16" s="182" t="s">
        <v>4173</v>
      </c>
      <c r="C16" s="229">
        <v>5</v>
      </c>
      <c r="D16" s="233">
        <v>1062860</v>
      </c>
    </row>
    <row r="17" spans="1:4">
      <c r="A17" s="181" t="s">
        <v>4174</v>
      </c>
      <c r="B17" s="182" t="s">
        <v>4175</v>
      </c>
      <c r="C17" s="229">
        <v>6</v>
      </c>
      <c r="D17" s="233">
        <v>1503702</v>
      </c>
    </row>
    <row r="18" spans="1:4">
      <c r="A18" s="181" t="s">
        <v>4176</v>
      </c>
      <c r="B18" s="182" t="s">
        <v>4177</v>
      </c>
      <c r="C18" s="229">
        <v>7</v>
      </c>
      <c r="D18" s="233">
        <v>9031</v>
      </c>
    </row>
    <row r="19" spans="1:4">
      <c r="A19" s="181" t="s">
        <v>4178</v>
      </c>
      <c r="B19" s="182" t="s">
        <v>4179</v>
      </c>
      <c r="C19" s="229">
        <v>8</v>
      </c>
      <c r="D19" s="233">
        <v>57021</v>
      </c>
    </row>
    <row r="20" spans="1:4">
      <c r="A20" s="181" t="s">
        <v>2877</v>
      </c>
      <c r="B20" s="182" t="s">
        <v>1130</v>
      </c>
      <c r="C20" s="229">
        <v>9</v>
      </c>
      <c r="D20" s="233"/>
    </row>
    <row r="21" spans="1:4">
      <c r="A21" s="181" t="s">
        <v>4180</v>
      </c>
      <c r="B21" s="182" t="s">
        <v>4181</v>
      </c>
      <c r="C21" s="229">
        <v>10</v>
      </c>
      <c r="D21" s="233">
        <v>41012</v>
      </c>
    </row>
    <row r="22" spans="1:4">
      <c r="A22" s="181" t="s">
        <v>4182</v>
      </c>
      <c r="B22" s="182" t="s">
        <v>2878</v>
      </c>
      <c r="C22" s="229">
        <v>11</v>
      </c>
      <c r="D22" s="233">
        <v>4302</v>
      </c>
    </row>
    <row r="23" spans="1:4">
      <c r="A23" s="181" t="s">
        <v>4183</v>
      </c>
      <c r="B23" s="182" t="s">
        <v>2020</v>
      </c>
      <c r="C23" s="229">
        <v>12</v>
      </c>
      <c r="D23" s="233">
        <v>5910</v>
      </c>
    </row>
    <row r="24" spans="1:4">
      <c r="A24" s="179" t="s">
        <v>2021</v>
      </c>
      <c r="B24" s="180" t="s">
        <v>2022</v>
      </c>
      <c r="C24" s="229">
        <v>13</v>
      </c>
      <c r="D24" s="233">
        <v>738609</v>
      </c>
    </row>
    <row r="25" spans="1:4">
      <c r="A25" s="179" t="s">
        <v>274</v>
      </c>
      <c r="B25" s="180" t="s">
        <v>668</v>
      </c>
      <c r="C25" s="229">
        <v>14</v>
      </c>
      <c r="D25" s="232">
        <f>SUM(D26:D30)</f>
        <v>40127</v>
      </c>
    </row>
    <row r="26" spans="1:4">
      <c r="A26" s="179">
        <v>251.25299999999999</v>
      </c>
      <c r="B26" s="182" t="s">
        <v>1184</v>
      </c>
      <c r="C26" s="229">
        <v>15</v>
      </c>
      <c r="D26" s="233"/>
    </row>
    <row r="27" spans="1:4">
      <c r="A27" s="179" t="s">
        <v>275</v>
      </c>
      <c r="B27" s="182" t="s">
        <v>2180</v>
      </c>
      <c r="C27" s="229">
        <v>16</v>
      </c>
      <c r="D27" s="233"/>
    </row>
    <row r="28" spans="1:4">
      <c r="A28" s="179" t="s">
        <v>276</v>
      </c>
      <c r="B28" s="182" t="s">
        <v>2184</v>
      </c>
      <c r="C28" s="229">
        <v>17</v>
      </c>
      <c r="D28" s="233"/>
    </row>
    <row r="29" spans="1:4" ht="19.5">
      <c r="A29" s="183" t="s">
        <v>2086</v>
      </c>
      <c r="B29" s="182" t="s">
        <v>1183</v>
      </c>
      <c r="C29" s="229">
        <v>18</v>
      </c>
      <c r="D29" s="233">
        <v>40127</v>
      </c>
    </row>
    <row r="30" spans="1:4" ht="19.5">
      <c r="A30" s="183" t="s">
        <v>30</v>
      </c>
      <c r="B30" s="182" t="s">
        <v>1182</v>
      </c>
      <c r="C30" s="229">
        <v>19</v>
      </c>
      <c r="D30" s="233"/>
    </row>
    <row r="31" spans="1:4">
      <c r="A31" s="181"/>
      <c r="B31" s="180" t="s">
        <v>669</v>
      </c>
      <c r="C31" s="229">
        <v>20</v>
      </c>
      <c r="D31" s="232">
        <f>D32+D33+D42+D43</f>
        <v>3984383</v>
      </c>
    </row>
    <row r="32" spans="1:4">
      <c r="A32" s="181"/>
      <c r="B32" s="180" t="s">
        <v>4243</v>
      </c>
      <c r="C32" s="229">
        <v>21</v>
      </c>
      <c r="D32" s="233"/>
    </row>
    <row r="33" spans="1:4">
      <c r="A33" s="179" t="s">
        <v>4171</v>
      </c>
      <c r="B33" s="180" t="s">
        <v>1379</v>
      </c>
      <c r="C33" s="229">
        <v>22</v>
      </c>
      <c r="D33" s="232">
        <f>SUM(D34:D41)</f>
        <v>2794462</v>
      </c>
    </row>
    <row r="34" spans="1:4">
      <c r="A34" s="181" t="s">
        <v>4172</v>
      </c>
      <c r="B34" s="182" t="s">
        <v>4173</v>
      </c>
      <c r="C34" s="229">
        <v>23</v>
      </c>
      <c r="D34" s="233">
        <v>1062860</v>
      </c>
    </row>
    <row r="35" spans="1:4">
      <c r="A35" s="181" t="s">
        <v>4174</v>
      </c>
      <c r="B35" s="182" t="s">
        <v>4175</v>
      </c>
      <c r="C35" s="229">
        <v>24</v>
      </c>
      <c r="D35" s="233">
        <v>1467184</v>
      </c>
    </row>
    <row r="36" spans="1:4">
      <c r="A36" s="181" t="s">
        <v>4176</v>
      </c>
      <c r="B36" s="182" t="s">
        <v>4177</v>
      </c>
      <c r="C36" s="229">
        <v>25</v>
      </c>
      <c r="D36" s="233">
        <v>9031</v>
      </c>
    </row>
    <row r="37" spans="1:4">
      <c r="A37" s="181" t="s">
        <v>4178</v>
      </c>
      <c r="B37" s="182" t="s">
        <v>4179</v>
      </c>
      <c r="C37" s="229">
        <v>26</v>
      </c>
      <c r="D37" s="233">
        <v>34668</v>
      </c>
    </row>
    <row r="38" spans="1:4">
      <c r="A38" s="181" t="s">
        <v>2877</v>
      </c>
      <c r="B38" s="182" t="s">
        <v>1130</v>
      </c>
      <c r="C38" s="229">
        <v>27</v>
      </c>
      <c r="D38" s="233"/>
    </row>
    <row r="39" spans="1:4">
      <c r="A39" s="181" t="s">
        <v>4180</v>
      </c>
      <c r="B39" s="182" t="s">
        <v>4181</v>
      </c>
      <c r="C39" s="229">
        <v>28</v>
      </c>
      <c r="D39" s="233">
        <v>54286</v>
      </c>
    </row>
    <row r="40" spans="1:4">
      <c r="A40" s="181" t="s">
        <v>4182</v>
      </c>
      <c r="B40" s="182" t="s">
        <v>2878</v>
      </c>
      <c r="C40" s="229">
        <v>29</v>
      </c>
      <c r="D40" s="233"/>
    </row>
    <row r="41" spans="1:4">
      <c r="A41" s="181" t="s">
        <v>4183</v>
      </c>
      <c r="B41" s="182" t="s">
        <v>2020</v>
      </c>
      <c r="C41" s="229">
        <v>30</v>
      </c>
      <c r="D41" s="233">
        <v>166433</v>
      </c>
    </row>
    <row r="42" spans="1:4">
      <c r="A42" s="184" t="s">
        <v>2021</v>
      </c>
      <c r="B42" s="180" t="s">
        <v>2022</v>
      </c>
      <c r="C42" s="229">
        <v>31</v>
      </c>
      <c r="D42" s="233">
        <v>1149794</v>
      </c>
    </row>
    <row r="43" spans="1:4">
      <c r="A43" s="184" t="s">
        <v>274</v>
      </c>
      <c r="B43" s="180" t="s">
        <v>1380</v>
      </c>
      <c r="C43" s="229">
        <v>32</v>
      </c>
      <c r="D43" s="232">
        <f>SUM(D44:D48)</f>
        <v>40127</v>
      </c>
    </row>
    <row r="44" spans="1:4">
      <c r="A44" s="185">
        <v>251.25299999999999</v>
      </c>
      <c r="B44" s="182" t="s">
        <v>1184</v>
      </c>
      <c r="C44" s="229">
        <v>33</v>
      </c>
      <c r="D44" s="233"/>
    </row>
    <row r="45" spans="1:4">
      <c r="A45" s="185" t="s">
        <v>275</v>
      </c>
      <c r="B45" s="182" t="s">
        <v>2180</v>
      </c>
      <c r="C45" s="229">
        <v>34</v>
      </c>
      <c r="D45" s="233"/>
    </row>
    <row r="46" spans="1:4">
      <c r="A46" s="181" t="s">
        <v>276</v>
      </c>
      <c r="B46" s="182" t="s">
        <v>2184</v>
      </c>
      <c r="C46" s="229">
        <v>35</v>
      </c>
      <c r="D46" s="233"/>
    </row>
    <row r="47" spans="1:4" ht="19.5">
      <c r="A47" s="183" t="s">
        <v>2087</v>
      </c>
      <c r="B47" s="182" t="s">
        <v>1183</v>
      </c>
      <c r="C47" s="229">
        <v>36</v>
      </c>
      <c r="D47" s="233">
        <v>40127</v>
      </c>
    </row>
    <row r="48" spans="1:4" ht="19.5">
      <c r="A48" s="186" t="s">
        <v>30</v>
      </c>
      <c r="B48" s="182" t="s">
        <v>1182</v>
      </c>
      <c r="C48" s="229">
        <v>37</v>
      </c>
      <c r="D48" s="233"/>
    </row>
    <row r="49" spans="1:4">
      <c r="A49" s="185"/>
      <c r="B49" s="180" t="s">
        <v>1381</v>
      </c>
      <c r="C49" s="229">
        <v>38</v>
      </c>
      <c r="D49" s="232">
        <f>D12+D13-D31</f>
        <v>2337252</v>
      </c>
    </row>
    <row r="50" spans="1:4">
      <c r="A50" s="187"/>
      <c r="B50" s="180" t="s">
        <v>1382</v>
      </c>
      <c r="C50" s="229">
        <v>39</v>
      </c>
      <c r="D50" s="232">
        <f>D51+D56+D97+D102</f>
        <v>2337252</v>
      </c>
    </row>
    <row r="51" spans="1:4">
      <c r="A51" s="185"/>
      <c r="B51" s="180" t="s">
        <v>1383</v>
      </c>
      <c r="C51" s="229">
        <v>40</v>
      </c>
      <c r="D51" s="232">
        <f>SUM(D52:D55)</f>
        <v>0</v>
      </c>
    </row>
    <row r="52" spans="1:4">
      <c r="A52" s="179"/>
      <c r="B52" s="182" t="s">
        <v>1185</v>
      </c>
      <c r="C52" s="229">
        <v>41</v>
      </c>
      <c r="D52" s="233"/>
    </row>
    <row r="53" spans="1:4">
      <c r="A53" s="181"/>
      <c r="B53" s="182" t="s">
        <v>1186</v>
      </c>
      <c r="C53" s="229">
        <v>42</v>
      </c>
      <c r="D53" s="233"/>
    </row>
    <row r="54" spans="1:4">
      <c r="A54" s="181"/>
      <c r="B54" s="182" t="s">
        <v>1187</v>
      </c>
      <c r="C54" s="229">
        <v>43</v>
      </c>
      <c r="D54" s="233"/>
    </row>
    <row r="55" spans="1:4">
      <c r="A55" s="181"/>
      <c r="B55" s="182" t="s">
        <v>1188</v>
      </c>
      <c r="C55" s="229">
        <v>44</v>
      </c>
      <c r="D55" s="233"/>
    </row>
    <row r="56" spans="1:4">
      <c r="A56" s="179" t="s">
        <v>4171</v>
      </c>
      <c r="B56" s="180" t="s">
        <v>1384</v>
      </c>
      <c r="C56" s="229">
        <v>45</v>
      </c>
      <c r="D56" s="232">
        <f>D57+D62+D67+D72+D77+D82+D87+D92</f>
        <v>1135685</v>
      </c>
    </row>
    <row r="57" spans="1:4">
      <c r="A57" s="179" t="s">
        <v>4172</v>
      </c>
      <c r="B57" s="180" t="s">
        <v>1385</v>
      </c>
      <c r="C57" s="229">
        <v>46</v>
      </c>
      <c r="D57" s="232">
        <f>SUM(D58:D61)</f>
        <v>0</v>
      </c>
    </row>
    <row r="58" spans="1:4">
      <c r="A58" s="185"/>
      <c r="B58" s="182" t="s">
        <v>1185</v>
      </c>
      <c r="C58" s="229">
        <v>47</v>
      </c>
      <c r="D58" s="233"/>
    </row>
    <row r="59" spans="1:4">
      <c r="A59" s="185"/>
      <c r="B59" s="182" t="s">
        <v>1186</v>
      </c>
      <c r="C59" s="229">
        <v>48</v>
      </c>
      <c r="D59" s="233"/>
    </row>
    <row r="60" spans="1:4">
      <c r="A60" s="184"/>
      <c r="B60" s="182" t="s">
        <v>1187</v>
      </c>
      <c r="C60" s="229">
        <v>49</v>
      </c>
      <c r="D60" s="233"/>
    </row>
    <row r="61" spans="1:4">
      <c r="A61" s="185"/>
      <c r="B61" s="182" t="s">
        <v>1188</v>
      </c>
      <c r="C61" s="229">
        <v>50</v>
      </c>
      <c r="D61" s="233"/>
    </row>
    <row r="62" spans="1:4">
      <c r="A62" s="179" t="s">
        <v>4174</v>
      </c>
      <c r="B62" s="180" t="s">
        <v>1386</v>
      </c>
      <c r="C62" s="229">
        <v>51</v>
      </c>
      <c r="D62" s="232">
        <f>SUM(D63:D66)</f>
        <v>1104248</v>
      </c>
    </row>
    <row r="63" spans="1:4">
      <c r="A63" s="181"/>
      <c r="B63" s="182" t="s">
        <v>1185</v>
      </c>
      <c r="C63" s="229">
        <v>52</v>
      </c>
      <c r="D63" s="233">
        <v>138965</v>
      </c>
    </row>
    <row r="64" spans="1:4">
      <c r="A64" s="181"/>
      <c r="B64" s="182" t="s">
        <v>1186</v>
      </c>
      <c r="C64" s="229">
        <v>53</v>
      </c>
      <c r="D64" s="233">
        <v>128625</v>
      </c>
    </row>
    <row r="65" spans="1:4">
      <c r="A65" s="181"/>
      <c r="B65" s="182" t="s">
        <v>1187</v>
      </c>
      <c r="C65" s="229">
        <v>54</v>
      </c>
      <c r="D65" s="233">
        <v>13416</v>
      </c>
    </row>
    <row r="66" spans="1:4">
      <c r="A66" s="181"/>
      <c r="B66" s="182" t="s">
        <v>1188</v>
      </c>
      <c r="C66" s="229">
        <v>55</v>
      </c>
      <c r="D66" s="233">
        <v>823242</v>
      </c>
    </row>
    <row r="67" spans="1:4">
      <c r="A67" s="179" t="s">
        <v>4176</v>
      </c>
      <c r="B67" s="180" t="s">
        <v>1387</v>
      </c>
      <c r="C67" s="229">
        <v>56</v>
      </c>
      <c r="D67" s="232">
        <f>SUM(D68:D71)</f>
        <v>3</v>
      </c>
    </row>
    <row r="68" spans="1:4">
      <c r="A68" s="185"/>
      <c r="B68" s="182" t="s">
        <v>1185</v>
      </c>
      <c r="C68" s="229">
        <v>57</v>
      </c>
      <c r="D68" s="233">
        <v>3</v>
      </c>
    </row>
    <row r="69" spans="1:4">
      <c r="A69" s="185"/>
      <c r="B69" s="182" t="s">
        <v>1186</v>
      </c>
      <c r="C69" s="229">
        <v>58</v>
      </c>
      <c r="D69" s="233"/>
    </row>
    <row r="70" spans="1:4">
      <c r="A70" s="184"/>
      <c r="B70" s="182" t="s">
        <v>1187</v>
      </c>
      <c r="C70" s="229">
        <v>59</v>
      </c>
      <c r="D70" s="233"/>
    </row>
    <row r="71" spans="1:4">
      <c r="A71" s="185"/>
      <c r="B71" s="182" t="s">
        <v>1188</v>
      </c>
      <c r="C71" s="229">
        <v>60</v>
      </c>
      <c r="D71" s="233"/>
    </row>
    <row r="72" spans="1:4">
      <c r="A72" s="179" t="s">
        <v>4178</v>
      </c>
      <c r="B72" s="180" t="s">
        <v>1388</v>
      </c>
      <c r="C72" s="229">
        <v>61</v>
      </c>
      <c r="D72" s="232">
        <f>SUM(D73:D76)</f>
        <v>22353</v>
      </c>
    </row>
    <row r="73" spans="1:4">
      <c r="A73" s="181"/>
      <c r="B73" s="182" t="s">
        <v>1185</v>
      </c>
      <c r="C73" s="229">
        <v>62</v>
      </c>
      <c r="D73" s="233">
        <v>5593</v>
      </c>
    </row>
    <row r="74" spans="1:4">
      <c r="A74" s="181"/>
      <c r="B74" s="182" t="s">
        <v>1186</v>
      </c>
      <c r="C74" s="229">
        <v>63</v>
      </c>
      <c r="D74" s="233">
        <v>16760</v>
      </c>
    </row>
    <row r="75" spans="1:4">
      <c r="A75" s="181"/>
      <c r="B75" s="182" t="s">
        <v>1187</v>
      </c>
      <c r="C75" s="229">
        <v>64</v>
      </c>
      <c r="D75" s="233"/>
    </row>
    <row r="76" spans="1:4">
      <c r="A76" s="181"/>
      <c r="B76" s="182" t="s">
        <v>1188</v>
      </c>
      <c r="C76" s="229">
        <v>65</v>
      </c>
      <c r="D76" s="233"/>
    </row>
    <row r="77" spans="1:4">
      <c r="A77" s="179" t="s">
        <v>2877</v>
      </c>
      <c r="B77" s="180" t="s">
        <v>1389</v>
      </c>
      <c r="C77" s="229">
        <v>66</v>
      </c>
      <c r="D77" s="232">
        <f>SUM(D78:D81)</f>
        <v>0</v>
      </c>
    </row>
    <row r="78" spans="1:4">
      <c r="A78" s="181"/>
      <c r="B78" s="182" t="s">
        <v>1185</v>
      </c>
      <c r="C78" s="229">
        <v>67</v>
      </c>
      <c r="D78" s="233"/>
    </row>
    <row r="79" spans="1:4">
      <c r="A79" s="181"/>
      <c r="B79" s="182" t="s">
        <v>1186</v>
      </c>
      <c r="C79" s="229">
        <v>68</v>
      </c>
      <c r="D79" s="233"/>
    </row>
    <row r="80" spans="1:4">
      <c r="A80" s="181"/>
      <c r="B80" s="182" t="s">
        <v>1187</v>
      </c>
      <c r="C80" s="229">
        <v>69</v>
      </c>
      <c r="D80" s="233"/>
    </row>
    <row r="81" spans="1:4">
      <c r="A81" s="181"/>
      <c r="B81" s="182" t="s">
        <v>1188</v>
      </c>
      <c r="C81" s="229">
        <v>70</v>
      </c>
      <c r="D81" s="233"/>
    </row>
    <row r="82" spans="1:4">
      <c r="A82" s="179" t="s">
        <v>4180</v>
      </c>
      <c r="B82" s="180" t="s">
        <v>551</v>
      </c>
      <c r="C82" s="229">
        <v>71</v>
      </c>
      <c r="D82" s="232">
        <f>SUM(D83:D86)</f>
        <v>2151</v>
      </c>
    </row>
    <row r="83" spans="1:4">
      <c r="A83" s="185"/>
      <c r="B83" s="182" t="s">
        <v>1185</v>
      </c>
      <c r="C83" s="229">
        <v>72</v>
      </c>
      <c r="D83" s="233">
        <v>2151</v>
      </c>
    </row>
    <row r="84" spans="1:4">
      <c r="A84" s="185"/>
      <c r="B84" s="182" t="s">
        <v>1186</v>
      </c>
      <c r="C84" s="229">
        <v>73</v>
      </c>
      <c r="D84" s="233"/>
    </row>
    <row r="85" spans="1:4">
      <c r="A85" s="185"/>
      <c r="B85" s="182" t="s">
        <v>1187</v>
      </c>
      <c r="C85" s="229">
        <v>74</v>
      </c>
      <c r="D85" s="233"/>
    </row>
    <row r="86" spans="1:4">
      <c r="A86" s="184"/>
      <c r="B86" s="182" t="s">
        <v>1188</v>
      </c>
      <c r="C86" s="229">
        <v>75</v>
      </c>
      <c r="D86" s="233"/>
    </row>
    <row r="87" spans="1:4">
      <c r="A87" s="179" t="s">
        <v>4182</v>
      </c>
      <c r="B87" s="188" t="s">
        <v>552</v>
      </c>
      <c r="C87" s="229">
        <v>76</v>
      </c>
      <c r="D87" s="232">
        <f>SUM(D88:D91)</f>
        <v>3620</v>
      </c>
    </row>
    <row r="88" spans="1:4">
      <c r="A88" s="179"/>
      <c r="B88" s="182" t="s">
        <v>1185</v>
      </c>
      <c r="C88" s="229">
        <v>77</v>
      </c>
      <c r="D88" s="233">
        <v>3620</v>
      </c>
    </row>
    <row r="89" spans="1:4">
      <c r="A89" s="179"/>
      <c r="B89" s="182" t="s">
        <v>1186</v>
      </c>
      <c r="C89" s="229">
        <v>78</v>
      </c>
      <c r="D89" s="233"/>
    </row>
    <row r="90" spans="1:4">
      <c r="A90" s="179"/>
      <c r="B90" s="182" t="s">
        <v>1187</v>
      </c>
      <c r="C90" s="229">
        <v>79</v>
      </c>
      <c r="D90" s="233"/>
    </row>
    <row r="91" spans="1:4">
      <c r="A91" s="179"/>
      <c r="B91" s="182" t="s">
        <v>1188</v>
      </c>
      <c r="C91" s="229">
        <v>80</v>
      </c>
      <c r="D91" s="233"/>
    </row>
    <row r="92" spans="1:4">
      <c r="A92" s="179" t="s">
        <v>4183</v>
      </c>
      <c r="B92" s="188" t="s">
        <v>553</v>
      </c>
      <c r="C92" s="229">
        <v>81</v>
      </c>
      <c r="D92" s="232">
        <f>SUM(D93:D96)</f>
        <v>3310</v>
      </c>
    </row>
    <row r="93" spans="1:4">
      <c r="A93" s="179"/>
      <c r="B93" s="182" t="s">
        <v>1185</v>
      </c>
      <c r="C93" s="229">
        <v>82</v>
      </c>
      <c r="D93" s="233">
        <v>3310</v>
      </c>
    </row>
    <row r="94" spans="1:4">
      <c r="A94" s="179"/>
      <c r="B94" s="182" t="s">
        <v>1186</v>
      </c>
      <c r="C94" s="229">
        <v>83</v>
      </c>
      <c r="D94" s="233"/>
    </row>
    <row r="95" spans="1:4">
      <c r="A95" s="179"/>
      <c r="B95" s="182" t="s">
        <v>1187</v>
      </c>
      <c r="C95" s="229">
        <v>84</v>
      </c>
      <c r="D95" s="233"/>
    </row>
    <row r="96" spans="1:4">
      <c r="A96" s="179"/>
      <c r="B96" s="182" t="s">
        <v>1188</v>
      </c>
      <c r="C96" s="229">
        <v>85</v>
      </c>
      <c r="D96" s="233"/>
    </row>
    <row r="97" spans="1:4">
      <c r="A97" s="179" t="s">
        <v>2021</v>
      </c>
      <c r="B97" s="180" t="s">
        <v>554</v>
      </c>
      <c r="C97" s="229">
        <v>86</v>
      </c>
      <c r="D97" s="232">
        <f>SUM(D98:D101)</f>
        <v>701772</v>
      </c>
    </row>
    <row r="98" spans="1:4">
      <c r="A98" s="179"/>
      <c r="B98" s="182" t="s">
        <v>1185</v>
      </c>
      <c r="C98" s="229">
        <v>87</v>
      </c>
      <c r="D98" s="233">
        <v>35873</v>
      </c>
    </row>
    <row r="99" spans="1:4">
      <c r="A99" s="179"/>
      <c r="B99" s="182" t="s">
        <v>1186</v>
      </c>
      <c r="C99" s="229">
        <v>88</v>
      </c>
      <c r="D99" s="233">
        <v>105927</v>
      </c>
    </row>
    <row r="100" spans="1:4">
      <c r="A100" s="185"/>
      <c r="B100" s="182" t="s">
        <v>1187</v>
      </c>
      <c r="C100" s="229">
        <v>89</v>
      </c>
      <c r="D100" s="233"/>
    </row>
    <row r="101" spans="1:4">
      <c r="A101" s="185"/>
      <c r="B101" s="182" t="s">
        <v>1188</v>
      </c>
      <c r="C101" s="229">
        <v>90</v>
      </c>
      <c r="D101" s="233">
        <v>559972</v>
      </c>
    </row>
    <row r="102" spans="1:4">
      <c r="A102" s="184" t="s">
        <v>274</v>
      </c>
      <c r="B102" s="180" t="s">
        <v>555</v>
      </c>
      <c r="C102" s="229">
        <v>91</v>
      </c>
      <c r="D102" s="232">
        <f>SUM(D103:D107)</f>
        <v>499795</v>
      </c>
    </row>
    <row r="103" spans="1:4">
      <c r="A103" s="181">
        <v>251.25299999999999</v>
      </c>
      <c r="B103" s="182" t="s">
        <v>1184</v>
      </c>
      <c r="C103" s="229">
        <v>92</v>
      </c>
      <c r="D103" s="233"/>
    </row>
    <row r="104" spans="1:4">
      <c r="A104" s="181" t="s">
        <v>275</v>
      </c>
      <c r="B104" s="182" t="s">
        <v>2180</v>
      </c>
      <c r="C104" s="229">
        <v>93</v>
      </c>
      <c r="D104" s="233"/>
    </row>
    <row r="105" spans="1:4">
      <c r="A105" s="181" t="s">
        <v>276</v>
      </c>
      <c r="B105" s="182" t="s">
        <v>2184</v>
      </c>
      <c r="C105" s="229">
        <v>94</v>
      </c>
      <c r="D105" s="233"/>
    </row>
    <row r="106" spans="1:4" ht="19.5">
      <c r="A106" s="183" t="s">
        <v>2087</v>
      </c>
      <c r="B106" s="182" t="s">
        <v>1183</v>
      </c>
      <c r="C106" s="229">
        <v>95</v>
      </c>
      <c r="D106" s="233">
        <v>499795</v>
      </c>
    </row>
    <row r="107" spans="1:4" ht="19.5">
      <c r="A107" s="183" t="s">
        <v>30</v>
      </c>
      <c r="B107" s="182" t="s">
        <v>1182</v>
      </c>
      <c r="C107" s="229">
        <v>96</v>
      </c>
      <c r="D107" s="233"/>
    </row>
    <row r="108" spans="1:4">
      <c r="A108" s="179"/>
      <c r="B108" s="180" t="s">
        <v>556</v>
      </c>
      <c r="C108" s="229">
        <v>97</v>
      </c>
      <c r="D108" s="232">
        <f>SUM(D109:D112)</f>
        <v>0</v>
      </c>
    </row>
    <row r="109" spans="1:4">
      <c r="A109" s="181"/>
      <c r="B109" s="189" t="s">
        <v>4243</v>
      </c>
      <c r="C109" s="229">
        <v>98</v>
      </c>
      <c r="D109" s="233"/>
    </row>
    <row r="110" spans="1:4">
      <c r="A110" s="181" t="s">
        <v>4171</v>
      </c>
      <c r="B110" s="189" t="s">
        <v>3501</v>
      </c>
      <c r="C110" s="229">
        <v>99</v>
      </c>
      <c r="D110" s="233"/>
    </row>
    <row r="111" spans="1:4">
      <c r="A111" s="181" t="s">
        <v>2021</v>
      </c>
      <c r="B111" s="189" t="s">
        <v>2022</v>
      </c>
      <c r="C111" s="229">
        <v>100</v>
      </c>
      <c r="D111" s="233"/>
    </row>
    <row r="112" spans="1:4">
      <c r="A112" s="190" t="s">
        <v>274</v>
      </c>
      <c r="B112" s="191" t="s">
        <v>1189</v>
      </c>
      <c r="C112" s="230">
        <v>101</v>
      </c>
      <c r="D112" s="234"/>
    </row>
    <row r="113" spans="1:7"/>
    <row r="114" spans="1:7" s="13" customFormat="1" ht="25.5" customHeight="1">
      <c r="A114" s="14" t="s">
        <v>557</v>
      </c>
      <c r="B114" s="14"/>
      <c r="C114" s="439" t="s">
        <v>1587</v>
      </c>
      <c r="D114" s="439"/>
      <c r="E114" s="14"/>
      <c r="F114" s="14"/>
      <c r="G114" s="18"/>
    </row>
    <row r="115" spans="1:7" s="13" customFormat="1" ht="15" customHeight="1">
      <c r="A115" s="14" t="str">
        <f>IF(RefStr!H25&lt;&gt;"", "Osoba za kontaktiranje: " &amp; RefStr!H25,"Osoba za kontaktiranje: _________________________________________")</f>
        <v>Osoba za kontaktiranje: Jelena Dujmov</v>
      </c>
      <c r="B115" s="14"/>
      <c r="C115" s="176"/>
      <c r="D115" s="176"/>
      <c r="E115" s="14"/>
      <c r="F115" s="14"/>
      <c r="G115" s="18"/>
    </row>
    <row r="116" spans="1:7" s="13" customFormat="1" ht="15" customHeight="1">
      <c r="A116" s="14" t="str">
        <f>IF(RefStr!H27="","Telefon za kontakt: _________________","Telefon za kontakt: " &amp; RefStr!H27)</f>
        <v>Telefon za kontakt: 21889088</v>
      </c>
      <c r="B116" s="14"/>
      <c r="E116" s="14"/>
      <c r="F116" s="14"/>
      <c r="G116" s="18"/>
    </row>
    <row r="117" spans="1:7" s="13" customFormat="1" ht="15" customHeight="1">
      <c r="A117" s="14" t="str">
        <f>IF(RefStr!H33="","Odgovorna osoba: _____________________________","Odgovorna osoba: " &amp; RefStr!H33)</f>
        <v>Odgovorna osoba: ANTE MAMUT</v>
      </c>
      <c r="B117" s="14"/>
      <c r="C117" s="14"/>
      <c r="D117" s="14" t="s">
        <v>1588</v>
      </c>
      <c r="E117" s="14"/>
      <c r="F117" s="14"/>
      <c r="G117" s="18"/>
    </row>
    <row r="118" spans="1:7" ht="5.0999999999999996" customHeight="1"/>
    <row r="119" spans="1:7" hidden="1"/>
    <row r="120" spans="1:7" hidden="1"/>
    <row r="121" spans="1:7" hidden="1"/>
    <row r="122" spans="1:7" hidden="1"/>
    <row r="123" spans="1:7" hidden="1"/>
    <row r="124" spans="1:7" hidden="1"/>
    <row r="125" spans="1:7" hidden="1"/>
    <row r="126" spans="1:7" hidden="1"/>
    <row r="127" spans="1:7" hidden="1"/>
    <row r="128" spans="1:7"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sheetData>
  <sheetProtection password="C79A" sheet="1" objects="1" scenarios="1"/>
  <mergeCells count="10">
    <mergeCell ref="C114:D114"/>
    <mergeCell ref="B5:F5"/>
    <mergeCell ref="B6:F6"/>
    <mergeCell ref="B7:F7"/>
    <mergeCell ref="B4:F4"/>
    <mergeCell ref="A1:B1"/>
    <mergeCell ref="C2:D2"/>
    <mergeCell ref="A2:B2"/>
    <mergeCell ref="A3:B3"/>
    <mergeCell ref="C1:D1"/>
  </mergeCells>
  <phoneticPr fontId="11" type="noConversion"/>
  <conditionalFormatting sqref="D15 D13 D25 D31 D33 D43 D49:D51 D56:D57 D62 D67 D72 D77 D82 D87 D92 D97 D102 D108">
    <cfRule type="cellIs" dxfId="6" priority="1" stopIfTrue="1" operator="lessThan">
      <formula>0</formula>
    </cfRule>
  </conditionalFormatting>
  <conditionalFormatting sqref="D14 D12 D16:D24 D26:D30 D32 D34:D42 D44:D48 D52:D55 D58:D61 D63:D66 D68:D71 D73:D76 D78:D81 D83:D86 D88:D91 D93:D96 D98:D101 D103:D107 D109:D112">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2">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43"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S344"/>
  <sheetViews>
    <sheetView showGridLines="0" showRowColHeaders="0" topLeftCell="A2" workbookViewId="0">
      <pane ySplit="2" topLeftCell="A16" activePane="bottomLeft" state="frozen"/>
      <selection activeCell="A22" sqref="A22"/>
      <selection pane="bottomLeft" activeCell="C239" sqref="C239"/>
    </sheetView>
  </sheetViews>
  <sheetFormatPr defaultColWidth="0" defaultRowHeight="12.75" zeroHeight="1"/>
  <cols>
    <col min="1" max="1" width="4.42578125" style="50" customWidth="1"/>
    <col min="2" max="2" width="9.28515625" style="47" customWidth="1"/>
    <col min="3" max="3" width="94.7109375" style="225" customWidth="1"/>
    <col min="4" max="4" width="0.7109375" style="203" customWidth="1"/>
    <col min="5" max="5" width="39.85546875" style="192" hidden="1" customWidth="1"/>
    <col min="6" max="7" width="10.7109375" style="49" hidden="1" customWidth="1"/>
    <col min="8" max="12" width="9.140625" style="49" hidden="1" customWidth="1"/>
    <col min="13" max="13" width="9.140625" style="6" hidden="1" customWidth="1"/>
    <col min="14" max="14" width="12.5703125" style="6" hidden="1" customWidth="1"/>
    <col min="15" max="15" width="10.42578125" style="6" hidden="1" customWidth="1"/>
    <col min="16" max="18" width="9.140625" style="6" hidden="1" customWidth="1"/>
    <col min="19" max="16384" width="9.140625" style="326" hidden="1"/>
  </cols>
  <sheetData>
    <row r="1" spans="1:18" hidden="1">
      <c r="A1" s="50" t="s">
        <v>922</v>
      </c>
      <c r="B1" s="47" t="s">
        <v>923</v>
      </c>
      <c r="C1" s="213" t="s">
        <v>1581</v>
      </c>
      <c r="D1" s="203" t="s">
        <v>1925</v>
      </c>
      <c r="E1" s="193" t="s">
        <v>924</v>
      </c>
      <c r="F1" s="49" t="s">
        <v>2338</v>
      </c>
    </row>
    <row r="2" spans="1:18" ht="15" customHeight="1">
      <c r="A2" s="489" t="s">
        <v>321</v>
      </c>
      <c r="B2" s="489"/>
      <c r="C2" s="489"/>
      <c r="D2" s="203">
        <v>0</v>
      </c>
      <c r="E2" s="193" t="s">
        <v>925</v>
      </c>
      <c r="F2" s="49">
        <f>F22+F164</f>
        <v>5</v>
      </c>
      <c r="G2" s="96" t="s">
        <v>3662</v>
      </c>
      <c r="H2" s="96" t="s">
        <v>3663</v>
      </c>
      <c r="I2" s="96" t="s">
        <v>3664</v>
      </c>
      <c r="J2" s="96" t="s">
        <v>2017</v>
      </c>
      <c r="K2" s="96" t="s">
        <v>3665</v>
      </c>
      <c r="L2" s="96" t="s">
        <v>3666</v>
      </c>
      <c r="M2" s="96" t="s">
        <v>3667</v>
      </c>
      <c r="N2" s="96" t="s">
        <v>3668</v>
      </c>
      <c r="O2" s="96" t="s">
        <v>1556</v>
      </c>
      <c r="P2" s="96" t="s">
        <v>403</v>
      </c>
      <c r="R2" s="326"/>
    </row>
    <row r="3" spans="1:18" ht="29.25" customHeight="1">
      <c r="A3" s="328" t="s">
        <v>2796</v>
      </c>
      <c r="B3" s="329" t="s">
        <v>1582</v>
      </c>
      <c r="C3" s="330" t="s">
        <v>1583</v>
      </c>
      <c r="D3" s="203">
        <v>0</v>
      </c>
      <c r="E3" s="193" t="s">
        <v>925</v>
      </c>
      <c r="F3" s="49">
        <f>F4+F17+F25+F226+F249+F253+F258</f>
        <v>0</v>
      </c>
      <c r="G3" s="96">
        <f>IF(RefStr!F6&lt;&gt;"",INT(VALUE(MID(RefStr!F6,1,4))),0)</f>
        <v>2016</v>
      </c>
      <c r="H3" s="96">
        <f>IF(RefStr!F6&lt;&gt;"",INT(VALUE(MID(RefStr!F6,6,2))),0)</f>
        <v>6</v>
      </c>
      <c r="I3" s="96">
        <f>RefStr!B16</f>
        <v>23</v>
      </c>
      <c r="J3" s="97" t="str">
        <f>RefStr!B25</f>
        <v>DA</v>
      </c>
      <c r="K3" s="96" t="str">
        <f>RefStr!B29</f>
        <v>NE</v>
      </c>
      <c r="L3" s="96" t="str">
        <f>RefStr!B31</f>
        <v>NE</v>
      </c>
      <c r="M3" s="96" t="str">
        <f>RefStr!B27</f>
        <v>NE</v>
      </c>
      <c r="N3" s="96" t="str">
        <f>RefStr!B33</f>
        <v>DA</v>
      </c>
      <c r="O3" s="96">
        <f>RefStr!B6</f>
        <v>30200</v>
      </c>
      <c r="P3" s="96">
        <f>RefStr!B20</f>
        <v>0</v>
      </c>
      <c r="R3" s="326"/>
    </row>
    <row r="4" spans="1:18" ht="20.100000000000001" customHeight="1">
      <c r="A4" s="490" t="s">
        <v>2043</v>
      </c>
      <c r="B4" s="491"/>
      <c r="C4" s="492"/>
      <c r="D4" s="332">
        <v>1</v>
      </c>
      <c r="E4" s="193" t="s">
        <v>928</v>
      </c>
      <c r="F4" s="93">
        <f>SUM(F5:F16)</f>
        <v>0</v>
      </c>
      <c r="G4" s="333"/>
      <c r="H4" s="333"/>
      <c r="I4" s="333"/>
      <c r="J4" s="333"/>
      <c r="K4" s="333"/>
      <c r="L4" s="333"/>
      <c r="M4" s="333"/>
      <c r="N4" s="333"/>
      <c r="O4" s="333"/>
      <c r="P4" s="333"/>
    </row>
    <row r="5" spans="1:18" ht="20.100000000000001" customHeight="1">
      <c r="A5" s="207">
        <v>1</v>
      </c>
      <c r="B5" s="200" t="str">
        <f t="shared" ref="B5:B16" si="0">IF(F5=1,"Pogreška","Ispravna")</f>
        <v>Ispravna</v>
      </c>
      <c r="C5" s="214" t="s">
        <v>240</v>
      </c>
      <c r="D5" s="332">
        <v>2</v>
      </c>
      <c r="E5" s="194" t="s">
        <v>4037</v>
      </c>
      <c r="F5" s="93">
        <f>IF(G5&lt;&gt;H5,1,0)</f>
        <v>0</v>
      </c>
      <c r="G5" s="333">
        <f>IF(OR(RefStr!B16=11,RefStr!B16=12),1,0)</f>
        <v>0</v>
      </c>
      <c r="H5" s="333">
        <f>IF(RefStr!B20&lt;&gt;0,1,0)</f>
        <v>0</v>
      </c>
      <c r="I5" s="333"/>
      <c r="J5" s="333"/>
      <c r="K5" s="333"/>
      <c r="L5" s="333"/>
      <c r="M5" s="333"/>
      <c r="N5" s="333"/>
      <c r="O5" s="333"/>
      <c r="P5" s="333"/>
    </row>
    <row r="6" spans="1:18" ht="30" customHeight="1">
      <c r="A6" s="208">
        <f t="shared" ref="A6:A16" si="1">1+A5</f>
        <v>2</v>
      </c>
      <c r="B6" s="197" t="str">
        <f t="shared" si="0"/>
        <v>Ispravna</v>
      </c>
      <c r="C6" s="215" t="s">
        <v>3208</v>
      </c>
      <c r="D6" s="332">
        <v>2</v>
      </c>
      <c r="E6" s="195" t="s">
        <v>4038</v>
      </c>
      <c r="F6" s="93">
        <f>MAX(G6:H6)</f>
        <v>0</v>
      </c>
      <c r="G6" s="333">
        <f>IF(AND(OR($H$3=3,$H$3=9),$I$3=23),1,0)</f>
        <v>0</v>
      </c>
      <c r="H6" s="333">
        <f>IF(AND(OR($H$3=3,$H$3=9),$I$3=12,OR(J3&lt;&gt;"NE",K3&lt;&gt;"NE",L3&lt;&gt;"NE",M3&lt;&gt;"NE",N3&lt;&gt;"DA")),1,0)</f>
        <v>0</v>
      </c>
      <c r="I6" s="333"/>
      <c r="J6" s="333"/>
      <c r="K6" s="333"/>
      <c r="L6" s="333"/>
      <c r="M6" s="333"/>
      <c r="N6" s="333"/>
      <c r="O6" s="333"/>
      <c r="P6" s="333"/>
    </row>
    <row r="7" spans="1:18" ht="51" customHeight="1">
      <c r="A7" s="208">
        <f t="shared" si="1"/>
        <v>3</v>
      </c>
      <c r="B7" s="197" t="str">
        <f t="shared" si="0"/>
        <v>Ispravna</v>
      </c>
      <c r="C7" s="216" t="s">
        <v>1910</v>
      </c>
      <c r="D7" s="332">
        <v>2</v>
      </c>
      <c r="E7" s="194" t="s">
        <v>4039</v>
      </c>
      <c r="F7" s="333">
        <f>IF(RefStr!J6&lt;&gt;0,Kont!N7,0)</f>
        <v>0</v>
      </c>
      <c r="G7" s="333"/>
      <c r="H7" s="333" t="s">
        <v>1364</v>
      </c>
      <c r="I7" s="333"/>
      <c r="J7" s="333" t="s">
        <v>1365</v>
      </c>
      <c r="K7" s="333"/>
      <c r="L7" s="333" t="s">
        <v>1366</v>
      </c>
      <c r="M7" s="333"/>
      <c r="N7" s="333">
        <f>IF(OR(RefStr!B6=0,RefStr!B8=0,RefStr!F6="",LEN(RefStr!B10)&lt;3,RefStr!B12=0,LEN(RefStr!C12)&lt;2,LEN(RefStr!B14)&lt;5,LEN(RefStr!H29)&lt;5,RefStr!B16=0,RefStr!B18="",RefStr!B20="",RefStr!B22=0,RefStr!K10="",RefStr!K12="",LEN(RefStr!K14)&lt;6,LEN(RefStr!K14)&gt;11),1,0)</f>
        <v>0</v>
      </c>
      <c r="O7" s="333"/>
      <c r="P7" s="93"/>
      <c r="Q7" s="326"/>
      <c r="R7" s="326"/>
    </row>
    <row r="8" spans="1:18" ht="63.75" customHeight="1">
      <c r="A8" s="208">
        <f t="shared" si="1"/>
        <v>4</v>
      </c>
      <c r="B8" s="197" t="str">
        <f t="shared" si="0"/>
        <v>Ispravna</v>
      </c>
      <c r="C8" s="216" t="s">
        <v>4267</v>
      </c>
      <c r="D8" s="332">
        <v>2</v>
      </c>
      <c r="E8" s="194" t="s">
        <v>4040</v>
      </c>
      <c r="F8" s="333">
        <f t="shared" ref="F8:F16" si="2">IF(G8*H8+I8*J8+K8*L8&gt;0,1,0)</f>
        <v>0</v>
      </c>
      <c r="G8" s="334">
        <f>IF(AND($I$3=11,OR($H$3=3,,$H$3=6,$H$3=9)),1,0)</f>
        <v>0</v>
      </c>
      <c r="H8" s="335">
        <f>IF(AND($J$3="DA",$K$3="NE",$L$3="NE",$M$3="NE",$N$3="DA"),0,1)</f>
        <v>0</v>
      </c>
      <c r="I8" s="334">
        <v>0</v>
      </c>
      <c r="J8" s="335">
        <f>IF(AND($J$3="DA",$K$3="NE",$L$3="NE",$M$3="NE",$N$3="DA"),0,1)</f>
        <v>0</v>
      </c>
      <c r="K8" s="334">
        <f>IF(AND($I$3=11,$H$3=12),1,0)</f>
        <v>0</v>
      </c>
      <c r="L8" s="335">
        <f>IF(AND($J$3="DA",$K$3="DA",$L$3="DA",$M$3="DA",$N$3="DA"),0,1)</f>
        <v>1</v>
      </c>
      <c r="M8" s="333"/>
      <c r="N8" s="333"/>
      <c r="O8" s="333"/>
      <c r="P8" s="93"/>
      <c r="Q8" s="326"/>
      <c r="R8" s="326"/>
    </row>
    <row r="9" spans="1:18" ht="98.25" customHeight="1">
      <c r="A9" s="208">
        <f t="shared" si="1"/>
        <v>5</v>
      </c>
      <c r="B9" s="197" t="str">
        <f t="shared" si="0"/>
        <v>Ispravna</v>
      </c>
      <c r="C9" s="216" t="s">
        <v>3434</v>
      </c>
      <c r="D9" s="332">
        <v>2</v>
      </c>
      <c r="E9" s="194" t="s">
        <v>4041</v>
      </c>
      <c r="F9" s="333">
        <f t="shared" si="2"/>
        <v>0</v>
      </c>
      <c r="G9" s="334">
        <f>IF(AND($I$3=12,OR($H$3=3,$H$3=9)),1,0)</f>
        <v>0</v>
      </c>
      <c r="H9" s="335">
        <f>IF(AND($J$3="NE",$K$3="NE",$L$3="NE",$M$3="NE",$N$3="DA"),0,1)</f>
        <v>1</v>
      </c>
      <c r="I9" s="334">
        <f>IF(AND($I$3=12,$H$3=6),1,0)</f>
        <v>0</v>
      </c>
      <c r="J9" s="335">
        <f>IF(AND($J$3="DA",$K$3="NE",$L$3="NE",$M$3="NE",$N$3="DA"),0,1)</f>
        <v>0</v>
      </c>
      <c r="K9" s="334">
        <f>IF(AND($I$3=12,$H$3=12),1,0)</f>
        <v>0</v>
      </c>
      <c r="L9" s="335">
        <f>IF(OR(AND(J3="DA",K3="DA",L3="DA",M3="DA",N3="DA")),0,1)</f>
        <v>1</v>
      </c>
      <c r="M9" s="333"/>
      <c r="N9" s="333"/>
      <c r="O9" s="333"/>
      <c r="P9" s="93"/>
      <c r="Q9" s="326"/>
      <c r="R9" s="326"/>
    </row>
    <row r="10" spans="1:18" ht="74.25" customHeight="1">
      <c r="A10" s="208">
        <f t="shared" si="1"/>
        <v>6</v>
      </c>
      <c r="B10" s="197" t="str">
        <f t="shared" si="0"/>
        <v>Ispravna</v>
      </c>
      <c r="C10" s="216" t="s">
        <v>4268</v>
      </c>
      <c r="D10" s="332">
        <v>2</v>
      </c>
      <c r="E10" s="194" t="s">
        <v>4042</v>
      </c>
      <c r="F10" s="333">
        <f t="shared" si="2"/>
        <v>0</v>
      </c>
      <c r="G10" s="334">
        <f>IF(AND($I$3=13,OR($H$3=3,$H$3=9)),1,0)</f>
        <v>0</v>
      </c>
      <c r="H10" s="335">
        <f>IF(AND($J$3="DA",$K$3="NE",$L$3="NE",$M$3="NE",$N$3="NE"),0,1)</f>
        <v>1</v>
      </c>
      <c r="I10" s="334">
        <f>IF(AND($I$3=13,$H$3=6),1,0)</f>
        <v>0</v>
      </c>
      <c r="J10" s="335">
        <f>IF(AND($J$3="DA",$K$3="NE",$L$3="NE",$M$3="NE",$N$3="NE"),0,1)</f>
        <v>1</v>
      </c>
      <c r="K10" s="334">
        <f>IF(AND($I$3=13,$H$3=12),1,0)</f>
        <v>0</v>
      </c>
      <c r="L10" s="335">
        <f>IF(AND($J$3="DA",$K$3="DA",$L$3="DA",$M$3="DA",$N$3="NE"),0,1)</f>
        <v>1</v>
      </c>
      <c r="M10" s="333"/>
      <c r="N10" s="333"/>
      <c r="O10" s="333"/>
      <c r="P10" s="93"/>
      <c r="Q10" s="326"/>
      <c r="R10" s="326"/>
    </row>
    <row r="11" spans="1:18" ht="74.25" customHeight="1">
      <c r="A11" s="208">
        <f t="shared" si="1"/>
        <v>7</v>
      </c>
      <c r="B11" s="197" t="str">
        <f t="shared" si="0"/>
        <v>Ispravna</v>
      </c>
      <c r="C11" s="216" t="s">
        <v>238</v>
      </c>
      <c r="D11" s="332">
        <v>2</v>
      </c>
      <c r="E11" s="194" t="s">
        <v>4043</v>
      </c>
      <c r="F11" s="333">
        <f t="shared" si="2"/>
        <v>0</v>
      </c>
      <c r="G11" s="334">
        <f>IF(AND($I$3=21,OR($H$3=3,$H$3=9)),1,0)</f>
        <v>0</v>
      </c>
      <c r="H11" s="335">
        <f>IF(AND($J$3="DA",$K$3="NE",$L$3="NE",$M$3="NE",$N$3="NE"),0,1)</f>
        <v>1</v>
      </c>
      <c r="I11" s="334">
        <f>IF(AND($I$3=21,$H$3=6),1,0)</f>
        <v>0</v>
      </c>
      <c r="J11" s="335">
        <f t="shared" ref="J11:J16" si="3">IF(AND($J$3="DA",$K$3="NE",$L$3="NE",$M$3="NE",$N$3="DA"),0,1)</f>
        <v>0</v>
      </c>
      <c r="K11" s="334">
        <f>IF(AND($I$3=21,$H$3=12),1,0)</f>
        <v>0</v>
      </c>
      <c r="L11" s="335">
        <f t="shared" ref="L11:L16" si="4">IF(AND($J$3="DA",$K$3="DA",$L$3="DA",$M$3="DA",$N$3="DA"),0,1)</f>
        <v>1</v>
      </c>
      <c r="M11" s="333"/>
      <c r="N11" s="333"/>
      <c r="O11" s="333"/>
      <c r="P11" s="93"/>
      <c r="Q11" s="326"/>
      <c r="R11" s="326"/>
    </row>
    <row r="12" spans="1:18" ht="72" customHeight="1">
      <c r="A12" s="208">
        <f t="shared" si="1"/>
        <v>8</v>
      </c>
      <c r="B12" s="197" t="str">
        <f t="shared" si="0"/>
        <v>Ispravna</v>
      </c>
      <c r="C12" s="216" t="s">
        <v>3670</v>
      </c>
      <c r="D12" s="332">
        <v>2</v>
      </c>
      <c r="E12" s="194" t="s">
        <v>4044</v>
      </c>
      <c r="F12" s="333">
        <f t="shared" si="2"/>
        <v>0</v>
      </c>
      <c r="G12" s="334">
        <f>IF(AND($I$3=22,OR($H$3=3,$H$3=9)),1,0)</f>
        <v>0</v>
      </c>
      <c r="H12" s="335">
        <f>IF(AND($J$3="DA",$K$3="NE",$L$3="NE",$M$3="NE",$N$3="DA"),0,1)</f>
        <v>0</v>
      </c>
      <c r="I12" s="334">
        <f>IF(AND($I$3=22,$H$3=6),1,0)</f>
        <v>0</v>
      </c>
      <c r="J12" s="335">
        <f t="shared" si="3"/>
        <v>0</v>
      </c>
      <c r="K12" s="334">
        <f>IF(AND($I$3=22,$H$3=12),1,0)</f>
        <v>0</v>
      </c>
      <c r="L12" s="335">
        <f t="shared" si="4"/>
        <v>1</v>
      </c>
      <c r="M12" s="333"/>
      <c r="N12" s="333"/>
      <c r="O12" s="333"/>
      <c r="P12" s="93"/>
      <c r="Q12" s="326"/>
      <c r="R12" s="326"/>
    </row>
    <row r="13" spans="1:18" ht="89.25" customHeight="1">
      <c r="A13" s="208">
        <f t="shared" si="1"/>
        <v>9</v>
      </c>
      <c r="B13" s="197" t="str">
        <f t="shared" si="0"/>
        <v>Ispravna</v>
      </c>
      <c r="C13" s="216" t="s">
        <v>239</v>
      </c>
      <c r="D13" s="332">
        <v>2</v>
      </c>
      <c r="E13" s="194" t="s">
        <v>4045</v>
      </c>
      <c r="F13" s="333">
        <f t="shared" si="2"/>
        <v>0</v>
      </c>
      <c r="G13" s="334">
        <f>IF(AND($I$3=23,OR($H$3=3,$H$3=9)),1,0)</f>
        <v>0</v>
      </c>
      <c r="H13" s="335">
        <v>1</v>
      </c>
      <c r="I13" s="334">
        <f>IF(AND($I$3=23,$H$3=6),1,0)</f>
        <v>1</v>
      </c>
      <c r="J13" s="335">
        <f t="shared" si="3"/>
        <v>0</v>
      </c>
      <c r="K13" s="334">
        <f>IF(AND($I$3=23,$H$3=12),1,0)</f>
        <v>0</v>
      </c>
      <c r="L13" s="335">
        <f t="shared" si="4"/>
        <v>1</v>
      </c>
      <c r="M13" s="333"/>
      <c r="N13" s="333"/>
      <c r="O13" s="333"/>
      <c r="P13" s="93"/>
      <c r="Q13" s="326"/>
      <c r="R13" s="326"/>
    </row>
    <row r="14" spans="1:18" ht="71.25" customHeight="1">
      <c r="A14" s="208">
        <f t="shared" si="1"/>
        <v>10</v>
      </c>
      <c r="B14" s="197" t="str">
        <f t="shared" si="0"/>
        <v>Ispravna</v>
      </c>
      <c r="C14" s="216" t="s">
        <v>241</v>
      </c>
      <c r="D14" s="332">
        <v>2</v>
      </c>
      <c r="E14" s="194" t="s">
        <v>4046</v>
      </c>
      <c r="F14" s="333">
        <f t="shared" si="2"/>
        <v>0</v>
      </c>
      <c r="G14" s="334">
        <f>IF(AND($I$3=31,OR($H$3=3,$H$3=9)),1,0)</f>
        <v>0</v>
      </c>
      <c r="H14" s="335">
        <f>IF(AND($J$3="DA",$K$3="NE",$L$3="NE",$M$3="NE",$N$3="NE"),0,1)</f>
        <v>1</v>
      </c>
      <c r="I14" s="334">
        <f>IF(AND($I$3=31,$H$3=6),1,0)</f>
        <v>0</v>
      </c>
      <c r="J14" s="335">
        <f t="shared" si="3"/>
        <v>0</v>
      </c>
      <c r="K14" s="334">
        <f>IF(AND($I$3=31,$H$3=12),1,0)</f>
        <v>0</v>
      </c>
      <c r="L14" s="335">
        <f t="shared" si="4"/>
        <v>1</v>
      </c>
      <c r="M14" s="333"/>
      <c r="N14" s="336"/>
      <c r="O14" s="333"/>
      <c r="P14" s="93"/>
      <c r="Q14" s="326"/>
      <c r="R14" s="326"/>
    </row>
    <row r="15" spans="1:18" ht="66" customHeight="1">
      <c r="A15" s="208">
        <f t="shared" si="1"/>
        <v>11</v>
      </c>
      <c r="B15" s="197" t="str">
        <f t="shared" si="0"/>
        <v>Ispravna</v>
      </c>
      <c r="C15" s="216" t="s">
        <v>237</v>
      </c>
      <c r="D15" s="332">
        <v>2</v>
      </c>
      <c r="E15" s="194" t="s">
        <v>4047</v>
      </c>
      <c r="F15" s="333">
        <f t="shared" si="2"/>
        <v>0</v>
      </c>
      <c r="G15" s="334">
        <f>IF(AND($I$3=41,OR($H$3=3,$H$3=9)),1,0)</f>
        <v>0</v>
      </c>
      <c r="H15" s="335">
        <f>IF(AND($J$3="DA",$K$3="NE",$L$3="NE",$M$3="NE",$N$3="DA"),0,1)</f>
        <v>0</v>
      </c>
      <c r="I15" s="334">
        <f>IF(AND($I$3=41,$H$3=6),1,0)</f>
        <v>0</v>
      </c>
      <c r="J15" s="335">
        <f t="shared" si="3"/>
        <v>0</v>
      </c>
      <c r="K15" s="334">
        <f>IF(AND($I$3=41,$H$3=12),1,0)</f>
        <v>0</v>
      </c>
      <c r="L15" s="335">
        <f t="shared" si="4"/>
        <v>1</v>
      </c>
      <c r="M15" s="333"/>
      <c r="N15" s="333"/>
      <c r="O15" s="93"/>
      <c r="P15" s="93"/>
      <c r="Q15" s="326"/>
      <c r="R15" s="326"/>
    </row>
    <row r="16" spans="1:18" ht="75" customHeight="1">
      <c r="A16" s="209">
        <f t="shared" si="1"/>
        <v>12</v>
      </c>
      <c r="B16" s="201" t="str">
        <f t="shared" si="0"/>
        <v>Ispravna</v>
      </c>
      <c r="C16" s="216" t="s">
        <v>242</v>
      </c>
      <c r="D16" s="332">
        <v>2</v>
      </c>
      <c r="E16" s="194" t="s">
        <v>4048</v>
      </c>
      <c r="F16" s="333">
        <f t="shared" si="2"/>
        <v>0</v>
      </c>
      <c r="G16" s="334">
        <f>IF(AND($I$3=42,OR($H$3=3,$H$3=9)),1,0)</f>
        <v>0</v>
      </c>
      <c r="H16" s="335">
        <f>IF(AND($J$3="DA",$K$3="NE",$L$3="NE",$M$3="NE",$N$3="NE"),0,1)</f>
        <v>1</v>
      </c>
      <c r="I16" s="334">
        <f>IF(AND($I$3=42,$H$3=6),1,0)</f>
        <v>0</v>
      </c>
      <c r="J16" s="335">
        <f t="shared" si="3"/>
        <v>0</v>
      </c>
      <c r="K16" s="334">
        <f>IF(AND($I$3=42,$H$3=12),1,0)</f>
        <v>0</v>
      </c>
      <c r="L16" s="335">
        <f t="shared" si="4"/>
        <v>1</v>
      </c>
      <c r="M16" s="333"/>
      <c r="N16" s="333"/>
      <c r="O16" s="333"/>
      <c r="P16" s="93"/>
      <c r="Q16" s="326"/>
      <c r="R16" s="326"/>
    </row>
    <row r="17" spans="1:18" ht="20.100000000000001" customHeight="1">
      <c r="A17" s="493" t="s">
        <v>4201</v>
      </c>
      <c r="B17" s="494"/>
      <c r="C17" s="495"/>
      <c r="D17" s="332">
        <v>1</v>
      </c>
      <c r="E17" s="194" t="s">
        <v>931</v>
      </c>
      <c r="F17" s="93">
        <f>SUM(F18:F21)</f>
        <v>0</v>
      </c>
      <c r="G17" s="333"/>
      <c r="H17" s="333"/>
      <c r="I17" s="333"/>
      <c r="J17" s="333"/>
      <c r="K17" s="333"/>
      <c r="L17" s="333"/>
      <c r="M17" s="333"/>
      <c r="N17" s="333"/>
      <c r="O17" s="333"/>
      <c r="P17" s="93"/>
      <c r="Q17" s="326"/>
      <c r="R17" s="326"/>
    </row>
    <row r="18" spans="1:18" ht="55.5" customHeight="1">
      <c r="A18" s="206">
        <f>1+A16</f>
        <v>13</v>
      </c>
      <c r="B18" s="198" t="str">
        <f>IF(F18=1,"Pogreška","Ispravna")</f>
        <v>Ispravna</v>
      </c>
      <c r="C18" s="217" t="s">
        <v>3831</v>
      </c>
      <c r="D18" s="332">
        <v>2</v>
      </c>
      <c r="E18" s="194" t="s">
        <v>926</v>
      </c>
      <c r="F18" s="333">
        <f>IF(AND(G18=1,H18+I18&gt;0),1,0)</f>
        <v>0</v>
      </c>
      <c r="G18" s="334">
        <f>IF(AND(H3=12,M3="DA",J3="DA",I3&lt;&gt;12,I3&lt;&gt;23,I3&lt;&gt;13),1,0)</f>
        <v>0</v>
      </c>
      <c r="H18" s="335">
        <f>IF(AND(ABS(Bil!D170-PRRAS!D652)&gt;1,L18="1.1."),1,0)</f>
        <v>0</v>
      </c>
      <c r="I18" s="335">
        <f>IF(ABS(Bil!E170-PRRAS!E652)&gt;1,1,0)</f>
        <v>0</v>
      </c>
      <c r="J18" s="333"/>
      <c r="K18" s="333"/>
      <c r="L18" s="337" t="str">
        <f>IF(RefStr!K10&lt;&gt;"",TEXT(RefStr!K10,"D.M."),"")</f>
        <v>1.1.</v>
      </c>
      <c r="M18" s="333"/>
      <c r="N18" s="333"/>
      <c r="O18" s="333"/>
      <c r="P18" s="93"/>
      <c r="Q18" s="326"/>
      <c r="R18" s="326"/>
    </row>
    <row r="19" spans="1:18" ht="34.5" customHeight="1">
      <c r="A19" s="210">
        <f>1+A18</f>
        <v>14</v>
      </c>
      <c r="B19" s="198" t="str">
        <f>IF(F19=1,"Pogreška","Ispravna")</f>
        <v>Ispravna</v>
      </c>
      <c r="C19" s="217" t="s">
        <v>2957</v>
      </c>
      <c r="D19" s="332">
        <v>2</v>
      </c>
      <c r="E19" s="194" t="s">
        <v>927</v>
      </c>
      <c r="F19" s="333">
        <f>IF(AND(G19=1,H19+I19&gt;0),1,0)</f>
        <v>0</v>
      </c>
      <c r="G19" s="334">
        <f>IF(AND(H3=12,M3="DA",J3="DA",I3&lt;&gt;12,I3&lt;&gt;23,I3&lt;&gt;13),1,0)</f>
        <v>0</v>
      </c>
      <c r="H19" s="335">
        <f>IF(ABS(Bil!D75-PRRAS!D657)&gt;1,1,0)</f>
        <v>1</v>
      </c>
      <c r="I19" s="335">
        <f>IF(ABS(Bil!E75-PRRAS!E657)&gt;1,1,0)</f>
        <v>1</v>
      </c>
      <c r="J19" s="333"/>
      <c r="K19" s="333"/>
      <c r="L19" s="333"/>
      <c r="M19" s="333"/>
      <c r="N19" s="333"/>
      <c r="O19" s="333"/>
      <c r="P19" s="333"/>
    </row>
    <row r="20" spans="1:18" ht="48.75" customHeight="1">
      <c r="A20" s="210">
        <f>1+A19</f>
        <v>15</v>
      </c>
      <c r="B20" s="198" t="str">
        <f>IF(F20=1,"Pogreška","Ispravna")</f>
        <v>Ispravna</v>
      </c>
      <c r="C20" s="217" t="s">
        <v>243</v>
      </c>
      <c r="D20" s="332">
        <v>2</v>
      </c>
      <c r="E20" s="194" t="s">
        <v>134</v>
      </c>
      <c r="F20" s="333">
        <f>MAX(G20:J20)</f>
        <v>0</v>
      </c>
      <c r="G20" s="334">
        <f>IF(AND(J3="DA",M3="DA",MAX(PRRAS!D12:D972)&gt;0,Bil!D244&gt;Bil!D248,OR(ABS(Bil!D244-Bil!D248-PRRAS!D650)&gt;1,PRRAS!D651&lt;&gt;0)),1,0)</f>
        <v>0</v>
      </c>
      <c r="H20" s="335">
        <f>IF(AND(J3="DA",M3="DA",Bil!E244&gt;Bil!E248,OR(ABS(Bil!E244-Bil!E248-PRRAS!E650)&gt;1,PRRAS!E651&lt;&gt;0)),1,0)</f>
        <v>0</v>
      </c>
      <c r="I20" s="335">
        <f>IF(AND(J3="DA",M3="DA",MAX(PRRAS!D12:D972)&gt;0,Bil!D248&gt;Bil!D244,OR(ABS(Bil!D248-Bil!D244-PRRAS!D651)&gt;1,PRRAS!D650&lt;&gt;0)),1,0)</f>
        <v>0</v>
      </c>
      <c r="J20" s="335">
        <f>IF(AND(J3="DA",M3="DA",Bil!E248&gt;Bil!E244,OR(ABS(Bil!E248-Bil!E244-PRRAS!E651)&gt;1,PRRAS!E650&lt;&gt;0)),1,0)</f>
        <v>0</v>
      </c>
      <c r="K20" s="333"/>
      <c r="L20" s="333"/>
      <c r="M20" s="333"/>
      <c r="N20" s="333"/>
      <c r="O20" s="333"/>
      <c r="P20" s="333"/>
    </row>
    <row r="21" spans="1:18" ht="43.5" customHeight="1">
      <c r="A21" s="210">
        <f>1+A20</f>
        <v>16</v>
      </c>
      <c r="B21" s="199" t="str">
        <f>IF(F21=1,"Pogreška","Ispravna")</f>
        <v>Ispravna</v>
      </c>
      <c r="C21" s="327" t="s">
        <v>4187</v>
      </c>
      <c r="D21" s="332">
        <v>2</v>
      </c>
      <c r="E21" s="194" t="s">
        <v>4233</v>
      </c>
      <c r="F21" s="333">
        <f>IF(AND(G21&gt;0,MAX(H21:I21)&gt;0),1,0)</f>
        <v>0</v>
      </c>
      <c r="G21" s="334">
        <f>IF(AND(H3=12,J3="DA",K3="DA",I3&lt;&gt;12,I3&lt;&gt;23),1,0)</f>
        <v>0</v>
      </c>
      <c r="H21" s="338">
        <f>IF(ABS(PRRAS!D414-RasF!D12-RasF!D29-RasF!D35-RasF!D42-RasF!D82-RasF!D89-RasF!D96-RasF!D114-RasF!D121-RasF!D136)&gt;1,1,0)</f>
        <v>1</v>
      </c>
      <c r="I21" s="338">
        <f>IF(ABS(PRRAS!E414-RasF!E12-RasF!E29-RasF!E35-RasF!E42-RasF!E82-RasF!E89-RasF!E96-RasF!E114-RasF!E121-RasF!E136)&gt;1,1,0)</f>
        <v>1</v>
      </c>
      <c r="J21" s="339"/>
      <c r="K21" s="333"/>
      <c r="L21" s="333"/>
      <c r="M21" s="333"/>
      <c r="N21" s="333"/>
      <c r="O21" s="333"/>
      <c r="P21" s="333"/>
    </row>
    <row r="22" spans="1:18" ht="20.100000000000001" customHeight="1">
      <c r="A22" s="486" t="s">
        <v>4200</v>
      </c>
      <c r="B22" s="487"/>
      <c r="C22" s="488"/>
      <c r="D22" s="332">
        <v>-1</v>
      </c>
      <c r="E22" s="194" t="s">
        <v>930</v>
      </c>
      <c r="F22" s="93">
        <f>SUM(F23:F24)</f>
        <v>0</v>
      </c>
      <c r="G22" s="333"/>
      <c r="H22" s="333"/>
      <c r="I22" s="333"/>
      <c r="J22" s="333"/>
      <c r="K22" s="333"/>
      <c r="L22" s="333"/>
      <c r="M22" s="333"/>
      <c r="N22" s="333"/>
      <c r="O22" s="333"/>
      <c r="P22" s="333"/>
    </row>
    <row r="23" spans="1:18" ht="41.25" customHeight="1">
      <c r="A23" s="205">
        <f>1+A21</f>
        <v>17</v>
      </c>
      <c r="B23" s="198" t="str">
        <f>IF(F23=1,"Pozor!","Ispravna")</f>
        <v>Ispravna</v>
      </c>
      <c r="C23" s="217" t="s">
        <v>2958</v>
      </c>
      <c r="D23" s="332">
        <v>-2</v>
      </c>
      <c r="E23" s="194" t="s">
        <v>4234</v>
      </c>
      <c r="F23" s="333">
        <f>IF(AND(G23=1,H23+I23&gt;0),1,0)</f>
        <v>0</v>
      </c>
      <c r="G23" s="334">
        <f>IF(AND(H3=12,M3="DA",J3="DA",OR(I3=12,I3=23,I3=13)),1,0)</f>
        <v>0</v>
      </c>
      <c r="H23" s="335">
        <f>IF(ABS(Bil!D170-PRRAS!D652)&gt;1,1,0)</f>
        <v>0</v>
      </c>
      <c r="I23" s="335">
        <f>IF(ABS(Bil!E170-PRRAS!E652)&gt;1,1,0)</f>
        <v>0</v>
      </c>
      <c r="J23" s="333"/>
      <c r="K23" s="333"/>
      <c r="L23" s="333"/>
      <c r="M23" s="339"/>
      <c r="N23" s="339"/>
      <c r="O23" s="339"/>
      <c r="P23" s="333"/>
    </row>
    <row r="24" spans="1:18" ht="42" customHeight="1">
      <c r="A24" s="205">
        <f>1+A23</f>
        <v>18</v>
      </c>
      <c r="B24" s="198" t="str">
        <f>IF(F24=1,"Pozor!","Ispravna")</f>
        <v>Ispravna</v>
      </c>
      <c r="C24" s="217" t="s">
        <v>1417</v>
      </c>
      <c r="D24" s="332">
        <v>-2</v>
      </c>
      <c r="E24" s="194" t="s">
        <v>4235</v>
      </c>
      <c r="F24" s="333">
        <f>IF(AND(G24=1,H24+I24&gt;0),1,0)</f>
        <v>0</v>
      </c>
      <c r="G24" s="334">
        <f>IF(AND(H3=12,M3="DA",J3="DA",OR(I3=12,I3=23,I3=13)),1,0)</f>
        <v>0</v>
      </c>
      <c r="H24" s="335">
        <f>IF(ABS(Bil!D73-PRRAS!D657)&gt;1,1,0)</f>
        <v>1</v>
      </c>
      <c r="I24" s="335">
        <f>IF(ABS(Bil!E73-PRRAS!E657)&gt;1,1,0)</f>
        <v>1</v>
      </c>
      <c r="J24" s="333"/>
      <c r="K24" s="333"/>
      <c r="L24" s="333"/>
      <c r="M24" s="339"/>
      <c r="N24" s="339"/>
      <c r="O24" s="339"/>
      <c r="P24" s="333"/>
    </row>
    <row r="25" spans="1:18" ht="20.100000000000001" customHeight="1">
      <c r="A25" s="493" t="s">
        <v>871</v>
      </c>
      <c r="B25" s="494"/>
      <c r="C25" s="495"/>
      <c r="D25" s="332">
        <v>1</v>
      </c>
      <c r="E25" s="194" t="s">
        <v>929</v>
      </c>
      <c r="F25" s="93">
        <f>SUM(F26:F163)</f>
        <v>0</v>
      </c>
      <c r="G25" s="333"/>
      <c r="H25" s="333"/>
      <c r="I25" s="333"/>
      <c r="J25" s="333"/>
      <c r="K25" s="333"/>
      <c r="L25" s="333"/>
      <c r="M25" s="333"/>
      <c r="N25" s="333"/>
      <c r="O25" s="333"/>
      <c r="P25" s="333"/>
    </row>
    <row r="26" spans="1:18" ht="30" customHeight="1">
      <c r="A26" s="210">
        <f>1+A24</f>
        <v>19</v>
      </c>
      <c r="B26" s="197" t="str">
        <f t="shared" ref="B26:B57" si="5">IF(F26=1,"Pogreška","Ispravna")</f>
        <v>Ispravna</v>
      </c>
      <c r="C26" s="219" t="s">
        <v>2269</v>
      </c>
      <c r="D26" s="340">
        <v>151</v>
      </c>
      <c r="E26" s="194" t="str">
        <f t="shared" ref="E26:E60" si="6">C26</f>
        <v>Ako su u nekom stupcu na AOP-ima 644 do 647 (brojevi zaposlenih) podaci veći od nule, tada u toj istom stupcu  mora biti postojati podatak veći od nule i na AOP-u 148 (rashodi za zaposlene).</v>
      </c>
      <c r="F26" s="93">
        <f>MAX(G26:J26)</f>
        <v>0</v>
      </c>
      <c r="G26" s="333">
        <f>IF(OR(AND(PRRAS!D159=0,MAX(PRRAS!D658:D661)&gt;0),AND(PRRAS!E159=0,MAX(PRRAS!E658:E661)&gt;0)),1,0)</f>
        <v>0</v>
      </c>
      <c r="H26" s="333"/>
      <c r="I26" s="333"/>
      <c r="J26" s="333"/>
      <c r="K26" s="333"/>
      <c r="L26" s="333"/>
      <c r="M26" s="333"/>
      <c r="N26" s="333"/>
      <c r="O26" s="333"/>
      <c r="P26" s="333"/>
    </row>
    <row r="27" spans="1:18" ht="20.100000000000001" customHeight="1">
      <c r="A27" s="210">
        <f t="shared" ref="A27:A145" si="7">1+A26</f>
        <v>20</v>
      </c>
      <c r="B27" s="197" t="str">
        <f t="shared" si="5"/>
        <v>Ispravna</v>
      </c>
      <c r="C27" s="219" t="s">
        <v>1390</v>
      </c>
      <c r="D27" s="340">
        <v>151</v>
      </c>
      <c r="E27" s="194" t="str">
        <f t="shared" si="6"/>
        <v>Ako je u nekom stupcu na AOP-u 644 broj veći od nule, tada i na AOP-u  646 mora biti broj veći od nule i obrnuto.</v>
      </c>
      <c r="F27" s="93">
        <f>MAX(G27:J27)</f>
        <v>0</v>
      </c>
      <c r="G27" s="333">
        <f>IF(OR(AND(PRRAS!D658=0,PRRAS!D660&lt;&gt;0),AND(PRRAS!D658&lt;&gt;0,PRRAS!D660=0)),1,0)</f>
        <v>0</v>
      </c>
      <c r="H27" s="333"/>
      <c r="I27" s="333"/>
      <c r="J27" s="333"/>
      <c r="K27" s="333"/>
      <c r="L27" s="333"/>
      <c r="M27" s="333"/>
      <c r="N27" s="333"/>
      <c r="O27" s="333"/>
      <c r="P27" s="333"/>
    </row>
    <row r="28" spans="1:18" ht="20.100000000000001" customHeight="1">
      <c r="A28" s="210">
        <f t="shared" si="7"/>
        <v>21</v>
      </c>
      <c r="B28" s="197" t="str">
        <f t="shared" si="5"/>
        <v>Ispravna</v>
      </c>
      <c r="C28" s="219" t="s">
        <v>1391</v>
      </c>
      <c r="D28" s="340">
        <v>151</v>
      </c>
      <c r="E28" s="194" t="str">
        <f t="shared" si="6"/>
        <v>Ako je u nekom stupcu na AOP-u 645 broj veći od nule, tada i na AOP-u  647 mora biti broj veći od nule i obrnuto.</v>
      </c>
      <c r="F28" s="93">
        <f>MAX(G28:J28)</f>
        <v>0</v>
      </c>
      <c r="G28" s="333">
        <f>IF(OR(AND(PRRAS!D659=0,PRRAS!D661&lt;&gt;0),AND(PRRAS!D659&lt;&gt;0,PRRAS!D661=0)),1,0)</f>
        <v>0</v>
      </c>
      <c r="H28" s="333"/>
      <c r="I28" s="333"/>
      <c r="J28" s="333"/>
      <c r="K28" s="333"/>
      <c r="L28" s="333"/>
      <c r="M28" s="333"/>
      <c r="N28" s="333"/>
      <c r="O28" s="333"/>
      <c r="P28" s="333"/>
    </row>
    <row r="29" spans="1:18" ht="20.100000000000001" customHeight="1">
      <c r="A29" s="210">
        <f t="shared" si="7"/>
        <v>22</v>
      </c>
      <c r="B29" s="197" t="str">
        <f t="shared" si="5"/>
        <v>Ispravna</v>
      </c>
      <c r="C29" s="219" t="s">
        <v>1291</v>
      </c>
      <c r="D29" s="340">
        <v>151</v>
      </c>
      <c r="E29" s="194" t="str">
        <f t="shared" si="6"/>
        <v>AOP 649 je samo dio AOP-a 019 i mora biti manji ili jednak njemu u oba stupca podataka</v>
      </c>
      <c r="F29" s="93">
        <f t="shared" ref="F29:F52" si="8">MAX(G29:J29)</f>
        <v>0</v>
      </c>
      <c r="G29" s="339">
        <f>IF(PRRAS!D663&gt;PRRAS!D30,1,0)</f>
        <v>0</v>
      </c>
      <c r="H29" s="339">
        <f>IF(PRRAS!E663&gt;PRRAS!E30,1,0)</f>
        <v>0</v>
      </c>
      <c r="I29" s="333"/>
      <c r="J29" s="333"/>
      <c r="K29" s="333"/>
      <c r="L29" s="333"/>
      <c r="M29" s="333"/>
      <c r="N29" s="333"/>
      <c r="O29" s="333"/>
      <c r="P29" s="333"/>
    </row>
    <row r="30" spans="1:18" ht="20.100000000000001" customHeight="1">
      <c r="A30" s="210">
        <f t="shared" si="7"/>
        <v>23</v>
      </c>
      <c r="B30" s="197" t="str">
        <f t="shared" si="5"/>
        <v>Ispravna</v>
      </c>
      <c r="C30" s="219" t="s">
        <v>1392</v>
      </c>
      <c r="D30" s="340">
        <v>151</v>
      </c>
      <c r="E30" s="194" t="str">
        <f t="shared" si="6"/>
        <v>Zbroj AOP-a: 650+651 je samo dio AOP-a 028 i mora biti manji ili jednak njemu u oba stupca podataka</v>
      </c>
      <c r="F30" s="93">
        <f t="shared" si="8"/>
        <v>0</v>
      </c>
      <c r="G30" s="339">
        <f>IF(PRRAS!D664+PRRAS!D665&gt;PRRAS!D39,1,0)</f>
        <v>0</v>
      </c>
      <c r="H30" s="339">
        <f>IF(PRRAS!E664+PRRAS!E665&gt;PRRAS!E39,1,0)</f>
        <v>0</v>
      </c>
      <c r="I30" s="333"/>
      <c r="J30" s="333"/>
      <c r="K30" s="333"/>
      <c r="L30" s="333"/>
      <c r="M30" s="333"/>
      <c r="N30" s="333"/>
      <c r="O30" s="333"/>
      <c r="P30" s="333"/>
    </row>
    <row r="31" spans="1:18" ht="20.100000000000001" customHeight="1">
      <c r="A31" s="210">
        <f t="shared" si="7"/>
        <v>24</v>
      </c>
      <c r="B31" s="197" t="str">
        <f t="shared" si="5"/>
        <v>Ispravna</v>
      </c>
      <c r="C31" s="219" t="s">
        <v>686</v>
      </c>
      <c r="D31" s="340">
        <v>151</v>
      </c>
      <c r="E31" s="194" t="str">
        <f t="shared" si="6"/>
        <v>AOP 057 mora biti jednak zbroju AOP-a: 652 do 655 u oba stupca podataka. Zbog zaokruživanja je dopuštena razlika od 1.</v>
      </c>
      <c r="F31" s="93">
        <f t="shared" si="8"/>
        <v>0</v>
      </c>
      <c r="G31" s="339">
        <f>IF(ABS(PRRAS!D68-SUM(PRRAS!D666:D669))&gt;1,1,0)</f>
        <v>0</v>
      </c>
      <c r="H31" s="339">
        <f>IF(ABS(PRRAS!E68-SUM(PRRAS!E666:E669))&gt;1,1,0)</f>
        <v>0</v>
      </c>
      <c r="I31" s="333"/>
      <c r="J31" s="333"/>
      <c r="K31" s="333"/>
      <c r="L31" s="333"/>
      <c r="M31" s="333"/>
      <c r="N31" s="333"/>
      <c r="O31" s="333"/>
      <c r="P31" s="333"/>
    </row>
    <row r="32" spans="1:18" ht="20.100000000000001" customHeight="1">
      <c r="A32" s="210">
        <f t="shared" si="7"/>
        <v>25</v>
      </c>
      <c r="B32" s="197" t="str">
        <f t="shared" si="5"/>
        <v>Ispravna</v>
      </c>
      <c r="C32" s="219" t="s">
        <v>687</v>
      </c>
      <c r="D32" s="340">
        <v>151</v>
      </c>
      <c r="E32" s="194" t="str">
        <f t="shared" si="6"/>
        <v>AOP 058 mora biti jednak zbroju AOP-a: 656 do 659 u oba stupca podataka. Zbog zaokruživanja je dopuštena razlika od 1.</v>
      </c>
      <c r="F32" s="93">
        <f t="shared" si="8"/>
        <v>0</v>
      </c>
      <c r="G32" s="339">
        <f>IF(ABS(PRRAS!D69-SUM(PRRAS!D670:'PRRAS'!D673))&gt;1,1,0)</f>
        <v>0</v>
      </c>
      <c r="H32" s="339">
        <f>IF(ABS(PRRAS!E69-SUM(PRRAS!E670:'PRRAS'!E673))&gt;1,1,0)</f>
        <v>0</v>
      </c>
      <c r="I32" s="333"/>
      <c r="J32" s="333"/>
      <c r="K32" s="333"/>
      <c r="L32" s="333"/>
      <c r="M32" s="333"/>
      <c r="N32" s="333"/>
      <c r="O32" s="333"/>
      <c r="P32" s="333"/>
    </row>
    <row r="33" spans="1:16" ht="20.100000000000001" customHeight="1">
      <c r="A33" s="210">
        <f t="shared" si="7"/>
        <v>26</v>
      </c>
      <c r="B33" s="197" t="str">
        <f t="shared" si="5"/>
        <v>Ispravna</v>
      </c>
      <c r="C33" s="219" t="s">
        <v>688</v>
      </c>
      <c r="D33" s="340">
        <v>151</v>
      </c>
      <c r="E33" s="194" t="str">
        <f t="shared" si="6"/>
        <v>AOP 060 mora biti jednak zbroju AOP-a: 660 do 662 u oba stupca podataka. Zbog zaokruživanja je dopuštena razlika od 1.</v>
      </c>
      <c r="F33" s="93">
        <f t="shared" si="8"/>
        <v>0</v>
      </c>
      <c r="G33" s="339">
        <f>IF(ABS(PRRAS!D71-SUM(PRRAS!D674:D676))&gt;1,1,0)</f>
        <v>0</v>
      </c>
      <c r="H33" s="339">
        <f>IF(ABS(PRRAS!E71-SUM(PRRAS!E674:E676))&gt;1,1,0)</f>
        <v>0</v>
      </c>
      <c r="I33" s="333"/>
      <c r="J33" s="333"/>
      <c r="K33" s="333"/>
      <c r="L33" s="333"/>
      <c r="M33" s="333"/>
      <c r="N33" s="333"/>
      <c r="O33" s="333"/>
      <c r="P33" s="333"/>
    </row>
    <row r="34" spans="1:16" ht="20.100000000000001" customHeight="1">
      <c r="A34" s="210">
        <f t="shared" si="7"/>
        <v>27</v>
      </c>
      <c r="B34" s="197" t="str">
        <f t="shared" si="5"/>
        <v>Ispravna</v>
      </c>
      <c r="C34" s="219" t="s">
        <v>689</v>
      </c>
      <c r="D34" s="340">
        <v>151</v>
      </c>
      <c r="E34" s="194" t="str">
        <f t="shared" si="6"/>
        <v>AOP 061 mora biti jednak zbroju AOP-a: 663 do 665 u oba stupca podataka</v>
      </c>
      <c r="F34" s="93">
        <f t="shared" si="8"/>
        <v>0</v>
      </c>
      <c r="G34" s="339">
        <f>IF(ABS(PRRAS!D72-SUM(PRRAS!D677:D679))&gt;1,1,0)</f>
        <v>0</v>
      </c>
      <c r="H34" s="339">
        <f>IF(ABS(PRRAS!E72-SUM(PRRAS!E677:E679))&gt;1,1,0)</f>
        <v>0</v>
      </c>
      <c r="I34" s="333"/>
      <c r="J34" s="333"/>
      <c r="K34" s="333"/>
      <c r="L34" s="333"/>
      <c r="M34" s="333"/>
      <c r="N34" s="333"/>
      <c r="O34" s="333"/>
      <c r="P34" s="333"/>
    </row>
    <row r="35" spans="1:16" ht="20.100000000000001" customHeight="1">
      <c r="A35" s="210">
        <f t="shared" si="7"/>
        <v>28</v>
      </c>
      <c r="B35" s="197" t="str">
        <f t="shared" si="5"/>
        <v>Ispravna</v>
      </c>
      <c r="C35" s="219" t="s">
        <v>690</v>
      </c>
      <c r="D35" s="340">
        <v>151</v>
      </c>
      <c r="E35" s="194" t="str">
        <f t="shared" si="6"/>
        <v>AOP 666 je samo dio AOP-a 079 i mora biti manji ili jednak njemu u oba stupca podataka</v>
      </c>
      <c r="F35" s="93">
        <f t="shared" si="8"/>
        <v>0</v>
      </c>
      <c r="G35" s="339">
        <f>IF(PRRAS!D680&gt;PRRAS!D90,1,0)</f>
        <v>0</v>
      </c>
      <c r="H35" s="339">
        <f>IF(PRRAS!E680&gt;PRRAS!E90,1,0)</f>
        <v>0</v>
      </c>
      <c r="I35" s="333"/>
      <c r="J35" s="333"/>
      <c r="K35" s="333"/>
      <c r="L35" s="333"/>
      <c r="M35" s="333"/>
      <c r="N35" s="333"/>
      <c r="O35" s="333"/>
      <c r="P35" s="333"/>
    </row>
    <row r="36" spans="1:16" ht="20.100000000000001" customHeight="1">
      <c r="A36" s="210">
        <f t="shared" si="7"/>
        <v>29</v>
      </c>
      <c r="B36" s="197" t="str">
        <f t="shared" si="5"/>
        <v>Ispravna</v>
      </c>
      <c r="C36" s="219" t="s">
        <v>684</v>
      </c>
      <c r="D36" s="340">
        <v>151</v>
      </c>
      <c r="E36" s="194" t="str">
        <f t="shared" si="6"/>
        <v>AOP 094 mora biti jednak zbroju AOP-a: 667 do 673 u oba stupca podataka. Zbog zaokruživanja je dopuštena razlika od 1.</v>
      </c>
      <c r="F36" s="93">
        <f t="shared" si="8"/>
        <v>0</v>
      </c>
      <c r="G36" s="339">
        <f>IF(ABS(PRRAS!D105-SUM(PRRAS!D681:D687))&gt;1,1,0)</f>
        <v>0</v>
      </c>
      <c r="H36" s="339">
        <f>IF(ABS(PRRAS!E105-SUM(PRRAS!E681:E687))&gt;1,1,0)</f>
        <v>0</v>
      </c>
      <c r="I36" s="333"/>
      <c r="J36" s="333"/>
      <c r="K36" s="333"/>
      <c r="L36" s="333"/>
      <c r="M36" s="333"/>
      <c r="N36" s="333"/>
      <c r="O36" s="333"/>
      <c r="P36" s="333"/>
    </row>
    <row r="37" spans="1:16" ht="20.100000000000001" customHeight="1">
      <c r="A37" s="210">
        <f t="shared" si="7"/>
        <v>30</v>
      </c>
      <c r="B37" s="197" t="str">
        <f t="shared" si="5"/>
        <v>Ispravna</v>
      </c>
      <c r="C37" s="219" t="s">
        <v>685</v>
      </c>
      <c r="D37" s="340">
        <v>151</v>
      </c>
      <c r="E37" s="194" t="str">
        <f t="shared" si="6"/>
        <v>Zbroj AOP-a: 674+675 je samo dio AOP-a 113 i mora biti manji ili jednak njemu u oba stupca podataka.</v>
      </c>
      <c r="F37" s="93">
        <f t="shared" si="8"/>
        <v>0</v>
      </c>
      <c r="G37" s="339">
        <f>IF(PRRAS!D688+PRRAS!D689&gt;PRRAS!D124,1,0)</f>
        <v>0</v>
      </c>
      <c r="H37" s="339">
        <f>IF(PRRAS!E688+PRRAS!E689&gt;PRRAS!E124,1,0)</f>
        <v>0</v>
      </c>
      <c r="I37" s="333"/>
      <c r="J37" s="333"/>
      <c r="K37" s="333"/>
      <c r="L37" s="333"/>
      <c r="M37" s="333"/>
      <c r="N37" s="333"/>
      <c r="O37" s="333"/>
      <c r="P37" s="333"/>
    </row>
    <row r="38" spans="1:16" ht="20.100000000000001" customHeight="1">
      <c r="A38" s="210">
        <f t="shared" si="7"/>
        <v>31</v>
      </c>
      <c r="B38" s="197" t="str">
        <f t="shared" si="5"/>
        <v>Ispravna</v>
      </c>
      <c r="C38" s="219" t="s">
        <v>1563</v>
      </c>
      <c r="D38" s="340">
        <v>151</v>
      </c>
      <c r="E38" s="194" t="str">
        <f t="shared" si="6"/>
        <v>Zbroj AOP-a: 677+678 je samo dio AOP-a 155 i mora biti manji ili jednak njemu u oba stupca podataka</v>
      </c>
      <c r="F38" s="93">
        <f t="shared" si="8"/>
        <v>0</v>
      </c>
      <c r="G38" s="339">
        <f>IF(PRRAS!D691+PRRAS!D692&gt;PRRAS!D166,1,0)</f>
        <v>0</v>
      </c>
      <c r="H38" s="339">
        <f>IF(PRRAS!E691+PRRAS!E692&gt;PRRAS!E166,1,0)</f>
        <v>0</v>
      </c>
      <c r="I38" s="333"/>
      <c r="J38" s="333"/>
      <c r="K38" s="333"/>
      <c r="L38" s="333"/>
      <c r="M38" s="333"/>
      <c r="N38" s="333"/>
      <c r="O38" s="333"/>
      <c r="P38" s="333"/>
    </row>
    <row r="39" spans="1:16" ht="20.100000000000001" customHeight="1">
      <c r="A39" s="210">
        <f t="shared" si="7"/>
        <v>32</v>
      </c>
      <c r="B39" s="197" t="str">
        <f t="shared" si="5"/>
        <v>Ispravna</v>
      </c>
      <c r="C39" s="219" t="s">
        <v>1564</v>
      </c>
      <c r="D39" s="340">
        <v>151</v>
      </c>
      <c r="E39" s="194" t="str">
        <f t="shared" si="6"/>
        <v>AOP 679 je samo dio AOP-a 163 i mora biti manji ili jednak njemu u oba stupca podataka</v>
      </c>
      <c r="F39" s="93">
        <f t="shared" si="8"/>
        <v>0</v>
      </c>
      <c r="G39" s="339">
        <f>IF(PRRAS!D693&gt;PRRAS!D174,1,0)</f>
        <v>0</v>
      </c>
      <c r="H39" s="339">
        <f>IF(PRRAS!E693&gt;PRRAS!E174,1,0)</f>
        <v>0</v>
      </c>
      <c r="I39" s="333"/>
      <c r="J39" s="333"/>
      <c r="K39" s="333"/>
      <c r="L39" s="333"/>
      <c r="M39" s="333"/>
      <c r="N39" s="333"/>
      <c r="O39" s="333"/>
      <c r="P39" s="333"/>
    </row>
    <row r="40" spans="1:16" ht="20.100000000000001" customHeight="1">
      <c r="A40" s="210">
        <f t="shared" si="7"/>
        <v>33</v>
      </c>
      <c r="B40" s="197" t="str">
        <f t="shared" si="5"/>
        <v>Ispravna</v>
      </c>
      <c r="C40" s="219" t="s">
        <v>1565</v>
      </c>
      <c r="D40" s="340">
        <v>151</v>
      </c>
      <c r="E40" s="194" t="str">
        <f t="shared" si="6"/>
        <v>AOP 680 je samo dio AOP-a 180 i mora biti manji ili jednak njemu u oba stupca podataka</v>
      </c>
      <c r="F40" s="93">
        <f t="shared" si="8"/>
        <v>0</v>
      </c>
      <c r="G40" s="339">
        <f>IF(PRRAS!D694&gt;PRRAS!D191,1,0)</f>
        <v>0</v>
      </c>
      <c r="H40" s="339">
        <f>IF(PRRAS!E694&gt;PRRAS!E191,1,0)</f>
        <v>0</v>
      </c>
      <c r="I40" s="333"/>
      <c r="J40" s="333"/>
      <c r="K40" s="333"/>
      <c r="L40" s="333"/>
      <c r="M40" s="333"/>
      <c r="N40" s="333"/>
      <c r="O40" s="333"/>
      <c r="P40" s="333"/>
    </row>
    <row r="41" spans="1:16" ht="20.100000000000001" customHeight="1">
      <c r="A41" s="210">
        <f t="shared" si="7"/>
        <v>34</v>
      </c>
      <c r="B41" s="197" t="str">
        <f t="shared" si="5"/>
        <v>Ispravna</v>
      </c>
      <c r="C41" s="219" t="s">
        <v>1566</v>
      </c>
      <c r="D41" s="340">
        <v>151</v>
      </c>
      <c r="E41" s="194" t="str">
        <f t="shared" si="6"/>
        <v>Zbroj AOP-a: 681 do 683 je samo dio AOP-a 181 i mora biti manji ili jednaki njemu u oba stupca podataka</v>
      </c>
      <c r="F41" s="93">
        <f t="shared" si="8"/>
        <v>0</v>
      </c>
      <c r="G41" s="339">
        <f>IF(PRRAS!D695+PRRAS!D696+PRRAS!D697&gt;PRRAS!D192,1,0)</f>
        <v>0</v>
      </c>
      <c r="H41" s="339">
        <f>IF(PRRAS!E695+PRRAS!E696+PRRAS!E697&gt;PRRAS!E192,1,0)</f>
        <v>0</v>
      </c>
      <c r="I41" s="333"/>
      <c r="J41" s="333"/>
      <c r="K41" s="333"/>
      <c r="L41" s="333"/>
      <c r="M41" s="333"/>
      <c r="N41" s="333"/>
      <c r="O41" s="333"/>
      <c r="P41" s="333"/>
    </row>
    <row r="42" spans="1:16" ht="20.100000000000001" customHeight="1">
      <c r="A42" s="210">
        <f t="shared" si="7"/>
        <v>35</v>
      </c>
      <c r="B42" s="197" t="str">
        <f t="shared" si="5"/>
        <v>Ispravna</v>
      </c>
      <c r="C42" s="219" t="s">
        <v>349</v>
      </c>
      <c r="D42" s="340">
        <v>151</v>
      </c>
      <c r="E42" s="194" t="str">
        <f t="shared" si="6"/>
        <v>AOP 684 je samo dio AOP-a 187 i mora biti manji ili jednak njemu u oba stupca podataka</v>
      </c>
      <c r="F42" s="93">
        <f t="shared" si="8"/>
        <v>0</v>
      </c>
      <c r="G42" s="339">
        <f>IF(PRRAS!D698&gt;PRRAS!D198,1,0)</f>
        <v>0</v>
      </c>
      <c r="H42" s="339">
        <f>IF(PRRAS!E698&gt;PRRAS!E198,1,0)</f>
        <v>0</v>
      </c>
      <c r="I42" s="333"/>
      <c r="J42" s="333"/>
      <c r="K42" s="333"/>
      <c r="L42" s="333"/>
      <c r="M42" s="333"/>
      <c r="N42" s="333"/>
      <c r="O42" s="333"/>
      <c r="P42" s="333"/>
    </row>
    <row r="43" spans="1:16" ht="20.100000000000001" customHeight="1">
      <c r="A43" s="210">
        <f t="shared" si="7"/>
        <v>36</v>
      </c>
      <c r="B43" s="197" t="str">
        <f t="shared" si="5"/>
        <v>Ispravna</v>
      </c>
      <c r="C43" s="219" t="s">
        <v>350</v>
      </c>
      <c r="D43" s="340">
        <v>151</v>
      </c>
      <c r="E43" s="194" t="str">
        <f t="shared" si="6"/>
        <v>AOP 685 je samo dio AOP-a 188 i mora biti manji ili jednak njemu u oba stupca podataka</v>
      </c>
      <c r="F43" s="93">
        <f t="shared" si="8"/>
        <v>0</v>
      </c>
      <c r="G43" s="339">
        <f>IF(PRRAS!D699&gt;PRRAS!D199,1,0)</f>
        <v>0</v>
      </c>
      <c r="H43" s="339">
        <f>IF(PRRAS!E699&gt;PRRAS!E199,1,0)</f>
        <v>0</v>
      </c>
      <c r="I43" s="333"/>
      <c r="J43" s="333"/>
      <c r="K43" s="333"/>
      <c r="L43" s="333"/>
      <c r="M43" s="333"/>
      <c r="N43" s="333"/>
      <c r="O43" s="333"/>
      <c r="P43" s="333"/>
    </row>
    <row r="44" spans="1:16" ht="20.100000000000001" customHeight="1">
      <c r="A44" s="210">
        <f t="shared" si="7"/>
        <v>37</v>
      </c>
      <c r="B44" s="197" t="str">
        <f t="shared" si="5"/>
        <v>Ispravna</v>
      </c>
      <c r="C44" s="219" t="s">
        <v>351</v>
      </c>
      <c r="D44" s="340">
        <v>151</v>
      </c>
      <c r="E44" s="194" t="str">
        <f t="shared" si="6"/>
        <v>AOP 196 mora biti jednak zbroju AOP-a: 686+687 u oba stupca podataka. Dopušteno je odstupanje od 1kn zbog zaokruživanja.</v>
      </c>
      <c r="F44" s="93">
        <f t="shared" si="8"/>
        <v>0</v>
      </c>
      <c r="G44" s="339">
        <f>IF(ABS(PRRAS!D207-PRRAS!D700-PRRAS!D701)&gt;1,1,0)</f>
        <v>0</v>
      </c>
      <c r="H44" s="339">
        <f>IF(ABS(PRRAS!E207-PRRAS!E700-PRRAS!E701)&gt;1,1,0)</f>
        <v>0</v>
      </c>
      <c r="I44" s="333"/>
      <c r="J44" s="333"/>
      <c r="K44" s="333"/>
      <c r="L44" s="333"/>
      <c r="M44" s="333"/>
      <c r="N44" s="333"/>
      <c r="O44" s="333"/>
      <c r="P44" s="333"/>
    </row>
    <row r="45" spans="1:16" ht="20.100000000000001" customHeight="1">
      <c r="A45" s="210">
        <f t="shared" si="7"/>
        <v>38</v>
      </c>
      <c r="B45" s="197" t="str">
        <f t="shared" si="5"/>
        <v>Ispravna</v>
      </c>
      <c r="C45" s="219" t="s">
        <v>352</v>
      </c>
      <c r="D45" s="340">
        <v>151</v>
      </c>
      <c r="E45" s="194" t="str">
        <f t="shared" si="6"/>
        <v>AOP 197 mora biti jednak zbroju AOP-a: 688+689 u oba stupca podataka. Dopušteno je odstupanje od 1kn zbog zaokruživanja.</v>
      </c>
      <c r="F45" s="93">
        <f t="shared" si="8"/>
        <v>0</v>
      </c>
      <c r="G45" s="339">
        <f>IF(ABS(PRRAS!D208-PRRAS!D702-PRRAS!D703)&gt;1,1,0)</f>
        <v>0</v>
      </c>
      <c r="H45" s="339">
        <f>IF(ABS(PRRAS!E208-PRRAS!E702-PRRAS!E703)&gt;1,1,0)</f>
        <v>0</v>
      </c>
      <c r="I45" s="333"/>
      <c r="J45" s="333"/>
      <c r="K45" s="333"/>
      <c r="L45" s="333"/>
      <c r="M45" s="333"/>
      <c r="N45" s="333"/>
      <c r="O45" s="333"/>
      <c r="P45" s="333"/>
    </row>
    <row r="46" spans="1:16" ht="20.100000000000001" customHeight="1">
      <c r="A46" s="210">
        <f t="shared" si="7"/>
        <v>39</v>
      </c>
      <c r="B46" s="197" t="str">
        <f t="shared" si="5"/>
        <v>Ispravna</v>
      </c>
      <c r="C46" s="219" t="s">
        <v>353</v>
      </c>
      <c r="D46" s="340">
        <v>151</v>
      </c>
      <c r="E46" s="194" t="str">
        <f t="shared" si="6"/>
        <v>AOP 198 mora biti jednak zbroju AOP-a: 690+691 u oba stupca podataka. Dopušteno je odstupanje od 1kn zbog zaokruživanja.</v>
      </c>
      <c r="F46" s="93">
        <f t="shared" si="8"/>
        <v>0</v>
      </c>
      <c r="G46" s="339">
        <f>IF(ABS(PRRAS!D209-PRRAS!D704-PRRAS!D705)&gt;1,1,0)</f>
        <v>0</v>
      </c>
      <c r="H46" s="339">
        <f>IF(ABS(PRRAS!E209-PRRAS!E704-PRRAS!E705)&gt;1,1,0)</f>
        <v>0</v>
      </c>
      <c r="I46" s="333"/>
      <c r="J46" s="333"/>
      <c r="K46" s="333"/>
      <c r="L46" s="333"/>
      <c r="M46" s="333"/>
      <c r="N46" s="333"/>
      <c r="O46" s="333"/>
      <c r="P46" s="333"/>
    </row>
    <row r="47" spans="1:16" ht="20.100000000000001" customHeight="1">
      <c r="A47" s="210">
        <f t="shared" si="7"/>
        <v>40</v>
      </c>
      <c r="B47" s="197" t="str">
        <f t="shared" si="5"/>
        <v>Ispravna</v>
      </c>
      <c r="C47" s="219" t="s">
        <v>354</v>
      </c>
      <c r="D47" s="340">
        <v>151</v>
      </c>
      <c r="E47" s="194" t="str">
        <f t="shared" si="6"/>
        <v>AOP 199 mora biti jednak zbroju AOP-a: 692+693 u oba stupca podataka. Dopušteno je odstupanje od 1kn zbog zaokruživanja.</v>
      </c>
      <c r="F47" s="93">
        <f t="shared" si="8"/>
        <v>0</v>
      </c>
      <c r="G47" s="339">
        <f>IF(ABS(PRRAS!D210-PRRAS!D706-PRRAS!D707)&gt;1,1,0)</f>
        <v>0</v>
      </c>
      <c r="H47" s="339">
        <f>IF(ABS(PRRAS!E210-PRRAS!E706-PRRAS!E707)&gt;1,1,0)</f>
        <v>0</v>
      </c>
      <c r="I47" s="333"/>
      <c r="J47" s="333"/>
      <c r="K47" s="333"/>
      <c r="L47" s="333"/>
      <c r="M47" s="333"/>
      <c r="N47" s="333"/>
      <c r="O47" s="333"/>
      <c r="P47" s="333"/>
    </row>
    <row r="48" spans="1:16" ht="20.100000000000001" customHeight="1">
      <c r="A48" s="210">
        <f t="shared" si="7"/>
        <v>41</v>
      </c>
      <c r="B48" s="197" t="str">
        <f t="shared" si="5"/>
        <v>Ispravna</v>
      </c>
      <c r="C48" s="219" t="s">
        <v>355</v>
      </c>
      <c r="D48" s="340">
        <v>151</v>
      </c>
      <c r="E48" s="194" t="str">
        <f t="shared" si="6"/>
        <v>AOP 201 mora biti jednak zbroju AOP-a: 694 do 697 u oba stupca podataka. Dopušteno je odstupanje od 1kn zbog zaokruživanja.</v>
      </c>
      <c r="F48" s="93">
        <f t="shared" si="8"/>
        <v>0</v>
      </c>
      <c r="G48" s="339">
        <f>IF(ABS(PRRAS!D212-SUM(PRRAS!D708:D711))&gt;1,1,0)</f>
        <v>0</v>
      </c>
      <c r="H48" s="339">
        <f>IF(ABS(PRRAS!E212-SUM(PRRAS!E708:E711))&gt;1,1,0)</f>
        <v>0</v>
      </c>
      <c r="I48" s="333"/>
      <c r="J48" s="333"/>
      <c r="K48" s="333"/>
      <c r="L48" s="333"/>
      <c r="M48" s="333"/>
      <c r="N48" s="333"/>
      <c r="O48" s="333"/>
      <c r="P48" s="333"/>
    </row>
    <row r="49" spans="1:16" ht="20.100000000000001" customHeight="1">
      <c r="A49" s="210">
        <f t="shared" si="7"/>
        <v>42</v>
      </c>
      <c r="B49" s="197" t="str">
        <f t="shared" si="5"/>
        <v>Ispravna</v>
      </c>
      <c r="C49" s="219" t="s">
        <v>809</v>
      </c>
      <c r="D49" s="340">
        <v>151</v>
      </c>
      <c r="E49" s="194" t="str">
        <f t="shared" si="6"/>
        <v>AOP 202 mora biti jednak zbroju AOP-a: 698 do 700 u oba stupca podataka. Dopušteno je odstupanje od 1kn zbog zaokruživanja.</v>
      </c>
      <c r="F49" s="93">
        <f t="shared" si="8"/>
        <v>0</v>
      </c>
      <c r="G49" s="339">
        <f>IF(ABS(PRRAS!D213-SUM(PRRAS!D712:D714))&gt;1,1,0)</f>
        <v>0</v>
      </c>
      <c r="H49" s="339">
        <f>IF(ABS(PRRAS!E213-SUM(PRRAS!E712:E714))&gt;1,1,0)</f>
        <v>0</v>
      </c>
      <c r="I49" s="333"/>
      <c r="J49" s="333"/>
      <c r="K49" s="333"/>
      <c r="L49" s="333"/>
      <c r="M49" s="333"/>
      <c r="N49" s="333"/>
      <c r="O49" s="333"/>
      <c r="P49" s="333"/>
    </row>
    <row r="50" spans="1:16" ht="20.100000000000001" customHeight="1">
      <c r="A50" s="210">
        <f t="shared" si="7"/>
        <v>43</v>
      </c>
      <c r="B50" s="197" t="str">
        <f t="shared" si="5"/>
        <v>Ispravna</v>
      </c>
      <c r="C50" s="219" t="s">
        <v>2379</v>
      </c>
      <c r="D50" s="340">
        <v>151</v>
      </c>
      <c r="E50" s="194" t="str">
        <f t="shared" si="6"/>
        <v>AOP 203 mora biti jednak zbroju AOP-a: 701 do 706 u oba stupca podataka. Dopušteno je odstupanje od 1kn zbog zaokruživanja.</v>
      </c>
      <c r="F50" s="93">
        <f t="shared" si="8"/>
        <v>0</v>
      </c>
      <c r="G50" s="339">
        <f>IF(ABS(PRRAS!D214-SUM(PRRAS!D715:D720))&gt;1,1,0)</f>
        <v>0</v>
      </c>
      <c r="H50" s="339">
        <f>IF(ABS(PRRAS!E214-SUM(PRRAS!E715:E720))&gt;1,1,0)</f>
        <v>0</v>
      </c>
      <c r="I50" s="333"/>
      <c r="J50" s="333"/>
      <c r="K50" s="333"/>
      <c r="L50" s="333"/>
      <c r="M50" s="333"/>
      <c r="N50" s="333"/>
      <c r="O50" s="333"/>
      <c r="P50" s="333"/>
    </row>
    <row r="51" spans="1:16" ht="20.100000000000001" customHeight="1">
      <c r="A51" s="210">
        <f t="shared" si="7"/>
        <v>44</v>
      </c>
      <c r="B51" s="197" t="str">
        <f t="shared" si="5"/>
        <v>Ispravna</v>
      </c>
      <c r="C51" s="219" t="s">
        <v>2380</v>
      </c>
      <c r="D51" s="340">
        <v>151</v>
      </c>
      <c r="E51" s="194" t="str">
        <f t="shared" si="6"/>
        <v>Zbroj AOP-a 707 do 709 je samo dio AOP-a 206 i mora biti manji ili jednak njemu u oba stupca podataka</v>
      </c>
      <c r="F51" s="93">
        <f t="shared" si="8"/>
        <v>0</v>
      </c>
      <c r="G51" s="339">
        <f>IF(SUM(PRRAS!D721:D723)&gt;PRRAS!D217,1,0)</f>
        <v>0</v>
      </c>
      <c r="H51" s="339">
        <f>IF(SUM(PRRAS!E721:E723)&gt;PRRAS!E217,1,0)</f>
        <v>0</v>
      </c>
      <c r="I51" s="333"/>
      <c r="J51" s="333"/>
      <c r="K51" s="333"/>
      <c r="L51" s="333"/>
      <c r="M51" s="333"/>
      <c r="N51" s="333"/>
      <c r="O51" s="333"/>
      <c r="P51" s="333"/>
    </row>
    <row r="52" spans="1:16" ht="20.100000000000001" customHeight="1">
      <c r="A52" s="210">
        <f t="shared" si="7"/>
        <v>45</v>
      </c>
      <c r="B52" s="197" t="str">
        <f t="shared" si="5"/>
        <v>Ispravna</v>
      </c>
      <c r="C52" s="219" t="s">
        <v>2381</v>
      </c>
      <c r="D52" s="340">
        <v>151</v>
      </c>
      <c r="E52" s="194" t="str">
        <f t="shared" si="6"/>
        <v>AOP 207 mora biti jednak zbroju AOP-a: 710 do 716 u oba stupca podataka. Dopušteno je odstupanje od 1kn zbog zaokruživanja.</v>
      </c>
      <c r="F52" s="93">
        <f t="shared" si="8"/>
        <v>0</v>
      </c>
      <c r="G52" s="339">
        <f>IF(ABS(PRRAS!D218-SUM(PRRAS!D724:D730))&gt;1,1,0)</f>
        <v>0</v>
      </c>
      <c r="H52" s="339">
        <f>IF(ABS(PRRAS!E218-SUM(PRRAS!E724:E730))&gt;1,1,0)</f>
        <v>0</v>
      </c>
      <c r="I52" s="333"/>
      <c r="J52" s="333"/>
      <c r="K52" s="333"/>
      <c r="L52" s="333"/>
      <c r="M52" s="333"/>
      <c r="N52" s="333"/>
      <c r="O52" s="333"/>
      <c r="P52" s="333"/>
    </row>
    <row r="53" spans="1:16" ht="20.100000000000001" customHeight="1">
      <c r="A53" s="210">
        <f t="shared" si="7"/>
        <v>46</v>
      </c>
      <c r="B53" s="197" t="str">
        <f t="shared" si="5"/>
        <v>Ispravna</v>
      </c>
      <c r="C53" s="219" t="s">
        <v>2382</v>
      </c>
      <c r="D53" s="340">
        <v>151</v>
      </c>
      <c r="E53" s="194" t="str">
        <f t="shared" si="6"/>
        <v>AOP 717 je samo dio AOP-a 212 i mora biti manji ili jednak njemu u oba stupca podataka</v>
      </c>
      <c r="F53" s="93">
        <f t="shared" ref="F53:F86" si="9">MAX(G53:J53)</f>
        <v>0</v>
      </c>
      <c r="G53" s="339">
        <f>IF(PRRAS!D731&gt;PRRAS!D223,1,0)</f>
        <v>0</v>
      </c>
      <c r="H53" s="339">
        <f>IF(PRRAS!E731&gt;PRRAS!E223,1,0)</f>
        <v>0</v>
      </c>
      <c r="I53" s="333"/>
      <c r="J53" s="333"/>
      <c r="K53" s="333"/>
      <c r="L53" s="333"/>
      <c r="M53" s="333"/>
      <c r="N53" s="333"/>
      <c r="O53" s="333"/>
      <c r="P53" s="333"/>
    </row>
    <row r="54" spans="1:16" ht="20.100000000000001" customHeight="1">
      <c r="A54" s="210">
        <f t="shared" si="7"/>
        <v>47</v>
      </c>
      <c r="B54" s="197" t="str">
        <f t="shared" si="5"/>
        <v>Ispravna</v>
      </c>
      <c r="C54" s="219" t="s">
        <v>2383</v>
      </c>
      <c r="D54" s="340">
        <v>151</v>
      </c>
      <c r="E54" s="194" t="str">
        <f t="shared" si="6"/>
        <v>AOP 220 mora biti jednak zbroju AOP-a: 718+719 u oba stupca podataka. Dopušteno je odstupanje od 1kn zbog zaokruživanja.</v>
      </c>
      <c r="F54" s="93">
        <f t="shared" si="9"/>
        <v>0</v>
      </c>
      <c r="G54" s="339">
        <f>IF(ABS(PRRAS!D231-PRRAS!D732-PRRAS!D733)&gt;1,1,0)</f>
        <v>0</v>
      </c>
      <c r="H54" s="339">
        <f>IF(ABS(PRRAS!E231-PRRAS!E732-PRRAS!E733)&gt;1,1,0)</f>
        <v>0</v>
      </c>
      <c r="I54" s="333"/>
      <c r="J54" s="333"/>
      <c r="K54" s="333"/>
      <c r="L54" s="333"/>
      <c r="M54" s="333"/>
      <c r="N54" s="333"/>
      <c r="O54" s="333"/>
      <c r="P54" s="333"/>
    </row>
    <row r="55" spans="1:16" ht="20.100000000000001" customHeight="1">
      <c r="A55" s="210">
        <f t="shared" si="7"/>
        <v>48</v>
      </c>
      <c r="B55" s="197" t="str">
        <f t="shared" si="5"/>
        <v>Ispravna</v>
      </c>
      <c r="C55" s="219" t="s">
        <v>1264</v>
      </c>
      <c r="D55" s="340">
        <v>151</v>
      </c>
      <c r="E55" s="194" t="str">
        <f t="shared" si="6"/>
        <v>AOP 229 mora biti jednak zbroju AOP-a: 720 do 726 u oba stupca podataka. Dopušteno je odstupanje od 1kn zbog zaokruživanja.</v>
      </c>
      <c r="F55" s="93">
        <f t="shared" si="9"/>
        <v>0</v>
      </c>
      <c r="G55" s="339">
        <f>IF(ABS(PRRAS!D240-SUM(PRRAS!D734:D740))&gt;1,1,0)</f>
        <v>0</v>
      </c>
      <c r="H55" s="339">
        <f>IF(ABS(PRRAS!E240-SUM(PRRAS!E734:E740))&gt;1,1,0)</f>
        <v>0</v>
      </c>
      <c r="I55" s="333"/>
      <c r="J55" s="333"/>
      <c r="K55" s="333"/>
      <c r="L55" s="333"/>
      <c r="M55" s="333"/>
      <c r="N55" s="333"/>
      <c r="O55" s="333"/>
      <c r="P55" s="333"/>
    </row>
    <row r="56" spans="1:16" ht="20.100000000000001" customHeight="1">
      <c r="A56" s="210">
        <f t="shared" si="7"/>
        <v>49</v>
      </c>
      <c r="B56" s="197" t="str">
        <f t="shared" si="5"/>
        <v>Ispravna</v>
      </c>
      <c r="C56" s="219" t="s">
        <v>1265</v>
      </c>
      <c r="D56" s="340">
        <v>151</v>
      </c>
      <c r="E56" s="194" t="str">
        <f t="shared" si="6"/>
        <v>AOP 230 mora biti jednak zbroju AOP-a: 727 do 733 u oba stupca podataka. Dopušteno je odstupanje od 1kn zbog zaokruživanja.</v>
      </c>
      <c r="F56" s="93">
        <f t="shared" si="9"/>
        <v>0</v>
      </c>
      <c r="G56" s="339">
        <f>IF(ABS(PRRAS!D241-SUM(PRRAS!D741:D747))&gt;1,1,0)</f>
        <v>0</v>
      </c>
      <c r="H56" s="339">
        <f>IF(ABS(PRRAS!E241-SUM(PRRAS!E741:E747))&gt;1,1,0)</f>
        <v>0</v>
      </c>
      <c r="I56" s="333"/>
      <c r="J56" s="333"/>
      <c r="K56" s="333"/>
      <c r="L56" s="333"/>
      <c r="M56" s="333"/>
      <c r="N56" s="333"/>
      <c r="O56" s="333"/>
      <c r="P56" s="333"/>
    </row>
    <row r="57" spans="1:16" ht="20.100000000000001" customHeight="1">
      <c r="A57" s="210">
        <f t="shared" si="7"/>
        <v>50</v>
      </c>
      <c r="B57" s="197" t="str">
        <f t="shared" si="5"/>
        <v>Ispravna</v>
      </c>
      <c r="C57" s="219" t="s">
        <v>1266</v>
      </c>
      <c r="D57" s="340">
        <v>151</v>
      </c>
      <c r="E57" s="194" t="str">
        <f t="shared" si="6"/>
        <v>AOP 235 mora biti jednak zbroju AOP-a: 734 do 736 u oba stupca podataka. Dopušteno je odstupanje od 1kn zbog zaokruživanja.</v>
      </c>
      <c r="F57" s="93">
        <f t="shared" si="9"/>
        <v>0</v>
      </c>
      <c r="G57" s="339">
        <f>IF(ABS(PRRAS!D246-SUM(PRRAS!D748:D750))&gt;1,1,0)</f>
        <v>0</v>
      </c>
      <c r="H57" s="339">
        <f>IF(ABS(PRRAS!E246-SUM(PRRAS!E748:E750))&gt;1,1,0)</f>
        <v>0</v>
      </c>
      <c r="I57" s="333"/>
      <c r="J57" s="333"/>
      <c r="K57" s="333"/>
      <c r="L57" s="333"/>
      <c r="M57" s="333"/>
      <c r="N57" s="333"/>
      <c r="O57" s="333"/>
      <c r="P57" s="333"/>
    </row>
    <row r="58" spans="1:16" ht="20.100000000000001" customHeight="1">
      <c r="A58" s="210">
        <f t="shared" si="7"/>
        <v>51</v>
      </c>
      <c r="B58" s="197" t="str">
        <f>IF(F58=1,"Pogreška","Ispravna")</f>
        <v>Ispravna</v>
      </c>
      <c r="C58" s="219" t="s">
        <v>1908</v>
      </c>
      <c r="D58" s="340">
        <v>151</v>
      </c>
      <c r="E58" s="194" t="str">
        <f>C58</f>
        <v>AOP 237 mora biti jednak zbroju AOP-a: 737 do 745 u oba stupca podataka. Dopušteno je odstupanje od 1kn zbog zaokruživanja.</v>
      </c>
      <c r="F58" s="93">
        <f>MAX(G58:J58)</f>
        <v>0</v>
      </c>
      <c r="G58" s="339">
        <f>IF(ABS(PRRAS!D248-SUM(PRRAS!D751:D759))&gt;1,1,0)</f>
        <v>0</v>
      </c>
      <c r="H58" s="339">
        <f>IF(ABS(PRRAS!E248-SUM(PRRAS!E751:E759))&gt;1,1,0)</f>
        <v>0</v>
      </c>
      <c r="I58" s="333"/>
      <c r="J58" s="333"/>
      <c r="K58" s="333"/>
      <c r="L58" s="333"/>
      <c r="M58" s="333"/>
      <c r="N58" s="333"/>
      <c r="O58" s="333"/>
      <c r="P58" s="333"/>
    </row>
    <row r="59" spans="1:16" ht="20.100000000000001" customHeight="1">
      <c r="A59" s="210">
        <f t="shared" si="7"/>
        <v>52</v>
      </c>
      <c r="B59" s="197" t="str">
        <f>IF(F59=1,"Pogreška","Ispravna")</f>
        <v>Ispravna</v>
      </c>
      <c r="C59" s="219" t="s">
        <v>1909</v>
      </c>
      <c r="D59" s="340">
        <v>151</v>
      </c>
      <c r="E59" s="194" t="str">
        <f>C59</f>
        <v>AOP 238 mora biti jednak zbroju AOP-a: 746 do 754 u oba stupca podataka. Dopušteno je odstupanje od 1kn zbog zaokruživanja.</v>
      </c>
      <c r="F59" s="93">
        <f>MAX(G59:J59)</f>
        <v>0</v>
      </c>
      <c r="G59" s="339">
        <f>IF(ABS(PRRAS!D249-SUM(PRRAS!D760:D768))&gt;1,1,0)</f>
        <v>0</v>
      </c>
      <c r="H59" s="339">
        <f>IF(ABS(PRRAS!E249-SUM(PRRAS!E760:E768))&gt;1,1,0)</f>
        <v>0</v>
      </c>
      <c r="I59" s="333"/>
      <c r="J59" s="333"/>
      <c r="K59" s="333"/>
      <c r="L59" s="333"/>
      <c r="M59" s="333"/>
      <c r="N59" s="333"/>
      <c r="O59" s="333"/>
      <c r="P59" s="333"/>
    </row>
    <row r="60" spans="1:16" ht="20.100000000000001" customHeight="1">
      <c r="A60" s="210">
        <f t="shared" si="7"/>
        <v>53</v>
      </c>
      <c r="B60" s="197" t="str">
        <f t="shared" ref="B60:B91" si="10">IF(F60=1,"Pogreška","Ispravna")</f>
        <v>Ispravna</v>
      </c>
      <c r="C60" s="219" t="s">
        <v>1267</v>
      </c>
      <c r="D60" s="340">
        <v>151</v>
      </c>
      <c r="E60" s="194" t="str">
        <f t="shared" si="6"/>
        <v>AOP 243 mora biti jednak zbroju AOP-a: 755 do 757 u oba stupca podataka. Dopušteno je odstupanje od 1kn zbog zaokruživanja.</v>
      </c>
      <c r="F60" s="93">
        <f t="shared" si="9"/>
        <v>0</v>
      </c>
      <c r="G60" s="339">
        <f>IF(ABS(PRRAS!D254-SUM(PRRAS!D769:D771))&gt;1,1,0)</f>
        <v>0</v>
      </c>
      <c r="H60" s="339">
        <f>IF(ABS(PRRAS!E254-SUM(PRRAS!E769:E771))&gt;1,1,0)</f>
        <v>0</v>
      </c>
      <c r="I60" s="333"/>
      <c r="J60" s="333"/>
      <c r="K60" s="333"/>
      <c r="L60" s="333"/>
      <c r="M60" s="333"/>
      <c r="N60" s="333"/>
      <c r="O60" s="333"/>
      <c r="P60" s="333"/>
    </row>
    <row r="61" spans="1:16" ht="20.100000000000001" customHeight="1">
      <c r="A61" s="210">
        <f t="shared" si="7"/>
        <v>54</v>
      </c>
      <c r="B61" s="197" t="str">
        <f t="shared" si="10"/>
        <v>Ispravna</v>
      </c>
      <c r="C61" s="219" t="s">
        <v>1268</v>
      </c>
      <c r="D61" s="340">
        <v>151</v>
      </c>
      <c r="E61" s="194" t="str">
        <f>C61</f>
        <v>AOP 244 mora biti jednak zbroju AOP-a: 758 do 761 u oba stupca podataka. Dopušteno je odstupanje od 1kn zbog zaokruživanja.</v>
      </c>
      <c r="F61" s="93">
        <f>MAX(G61:J61)</f>
        <v>0</v>
      </c>
      <c r="G61" s="339">
        <f>IF(ABS(PRRAS!D255-SUM(PRRAS!D772:D775))&gt;1,1,0)</f>
        <v>0</v>
      </c>
      <c r="H61" s="339">
        <f>IF(ABS(PRRAS!E255-SUM(PRRAS!E772:E775))&gt;1,1,0)</f>
        <v>0</v>
      </c>
      <c r="I61" s="333"/>
      <c r="J61" s="333"/>
      <c r="K61" s="333"/>
      <c r="L61" s="333"/>
      <c r="M61" s="333"/>
      <c r="N61" s="333"/>
      <c r="O61" s="333"/>
      <c r="P61" s="333"/>
    </row>
    <row r="62" spans="1:16" ht="20.100000000000001" customHeight="1">
      <c r="A62" s="210">
        <f t="shared" si="7"/>
        <v>55</v>
      </c>
      <c r="B62" s="197" t="str">
        <f t="shared" si="10"/>
        <v>Ispravna</v>
      </c>
      <c r="C62" s="219" t="s">
        <v>1269</v>
      </c>
      <c r="D62" s="340">
        <v>151</v>
      </c>
      <c r="E62" s="194" t="str">
        <f>C62</f>
        <v>AOP 246 mora biti jednak zbroju AOP-a: 762 do 770 u oba stupca podataka. Dopušteno je odstupanje od 1kn zbog zaokruživanja.</v>
      </c>
      <c r="F62" s="93">
        <f>MAX(G62:J62)</f>
        <v>0</v>
      </c>
      <c r="G62" s="339">
        <f>IF(ABS(PRRAS!D257-SUM(PRRAS!D776:D784))&gt;1,1,0)</f>
        <v>0</v>
      </c>
      <c r="H62" s="339">
        <f>IF(ABS(PRRAS!E257-SUM(PRRAS!E776:E784))&gt;1,1,0)</f>
        <v>0</v>
      </c>
      <c r="I62" s="333"/>
      <c r="J62" s="333"/>
      <c r="K62" s="333"/>
      <c r="L62" s="333"/>
      <c r="M62" s="333"/>
      <c r="N62" s="333"/>
      <c r="O62" s="333"/>
      <c r="P62" s="333"/>
    </row>
    <row r="63" spans="1:16" ht="20.100000000000001" customHeight="1">
      <c r="A63" s="210">
        <f t="shared" si="7"/>
        <v>56</v>
      </c>
      <c r="B63" s="197" t="str">
        <f t="shared" si="10"/>
        <v>Ispravna</v>
      </c>
      <c r="C63" s="219" t="s">
        <v>1270</v>
      </c>
      <c r="D63" s="340">
        <v>151</v>
      </c>
      <c r="E63" s="194" t="str">
        <f>C63</f>
        <v>AOP 247 mora biti jednak zbroju AOP-a: 771 do 775 u oba stupca podataka. Dopušteno je odstupanje od 1kn zbog zaokruživanja.</v>
      </c>
      <c r="F63" s="93">
        <f>MAX(G63:J63)</f>
        <v>0</v>
      </c>
      <c r="G63" s="339">
        <f>IF(ABS(PRRAS!D258-SUM(PRRAS!D785:D789))&gt;1,1,0)</f>
        <v>0</v>
      </c>
      <c r="H63" s="339">
        <f>IF(ABS(PRRAS!E258-SUM(PRRAS!E785:E789))&gt;1,1,0)</f>
        <v>0</v>
      </c>
      <c r="I63" s="333"/>
      <c r="J63" s="333"/>
      <c r="K63" s="333"/>
      <c r="L63" s="333"/>
      <c r="M63" s="333"/>
      <c r="N63" s="333"/>
      <c r="O63" s="333"/>
      <c r="P63" s="333"/>
    </row>
    <row r="64" spans="1:16" ht="20.100000000000001" customHeight="1">
      <c r="A64" s="210">
        <f t="shared" si="7"/>
        <v>57</v>
      </c>
      <c r="B64" s="197" t="str">
        <f t="shared" si="10"/>
        <v>Ispravna</v>
      </c>
      <c r="C64" s="219" t="s">
        <v>1271</v>
      </c>
      <c r="D64" s="340">
        <v>151</v>
      </c>
      <c r="E64" s="194" t="str">
        <f t="shared" ref="E64:E125" si="11">C64</f>
        <v>AOP 776 je samo dio AOP-a 250 i mora biti manji ili jednak njemu u oba stupca podataka</v>
      </c>
      <c r="F64" s="93">
        <f t="shared" si="9"/>
        <v>0</v>
      </c>
      <c r="G64" s="339">
        <f>IF(PRRAS!D790&gt;PRRAS!D261,1,0)</f>
        <v>0</v>
      </c>
      <c r="H64" s="339">
        <f>IF(PRRAS!E790&gt;PRRAS!E261,1,0)</f>
        <v>0</v>
      </c>
      <c r="I64" s="333"/>
      <c r="J64" s="333"/>
      <c r="K64" s="333"/>
      <c r="L64" s="333"/>
      <c r="M64" s="333"/>
      <c r="N64" s="333"/>
      <c r="O64" s="333"/>
      <c r="P64" s="333"/>
    </row>
    <row r="65" spans="1:16" ht="20.100000000000001" customHeight="1">
      <c r="A65" s="210">
        <f t="shared" si="7"/>
        <v>58</v>
      </c>
      <c r="B65" s="197" t="str">
        <f t="shared" si="10"/>
        <v>Ispravna</v>
      </c>
      <c r="C65" s="219" t="s">
        <v>1272</v>
      </c>
      <c r="D65" s="340">
        <v>151</v>
      </c>
      <c r="E65" s="194" t="str">
        <f t="shared" si="11"/>
        <v>AOP 265 mora biti jednak zbroju AOP-a: 777 do 780 u oba stupca podataka. Dopušteno je odstupanje od 1kn zbog zaokruživanja.</v>
      </c>
      <c r="F65" s="93">
        <f t="shared" si="9"/>
        <v>0</v>
      </c>
      <c r="G65" s="339">
        <f>IF(ABS(PRRAS!D276-SUM(PRRAS!D791:D794))&gt;1,1,0)</f>
        <v>0</v>
      </c>
      <c r="H65" s="339">
        <f>IF(ABS(PRRAS!E276-SUM(PRRAS!E791:E794))&gt;1,1,0)</f>
        <v>0</v>
      </c>
      <c r="I65" s="333"/>
      <c r="J65" s="333"/>
      <c r="K65" s="333"/>
      <c r="L65" s="333"/>
      <c r="M65" s="333"/>
      <c r="N65" s="333"/>
      <c r="O65" s="333"/>
      <c r="P65" s="333"/>
    </row>
    <row r="66" spans="1:16" ht="20.100000000000001" customHeight="1">
      <c r="A66" s="210">
        <f t="shared" si="7"/>
        <v>59</v>
      </c>
      <c r="B66" s="197" t="str">
        <f t="shared" si="10"/>
        <v>Ispravna</v>
      </c>
      <c r="C66" s="219" t="s">
        <v>1273</v>
      </c>
      <c r="D66" s="340">
        <v>151</v>
      </c>
      <c r="E66" s="194" t="str">
        <f t="shared" si="11"/>
        <v>AOP 266 mora biti jednak zbroju AOP-a: 781 do 784 u oba stupca podataka. Dopušteno je odstupanje od 1kn zbog zaokruživanja.</v>
      </c>
      <c r="F66" s="93">
        <f t="shared" si="9"/>
        <v>0</v>
      </c>
      <c r="G66" s="339">
        <f>IF(ABS(PRRAS!D277-SUM(PRRAS!D795:D798))&gt;1,1,0)</f>
        <v>0</v>
      </c>
      <c r="H66" s="339">
        <f>IF(ABS(PRRAS!E277-SUM(PRRAS!E795:E798))&gt;1,1,0)</f>
        <v>0</v>
      </c>
      <c r="I66" s="333"/>
      <c r="J66" s="333"/>
      <c r="K66" s="333"/>
      <c r="L66" s="333"/>
      <c r="M66" s="333"/>
      <c r="N66" s="333"/>
      <c r="O66" s="333"/>
      <c r="P66" s="333"/>
    </row>
    <row r="67" spans="1:16" ht="20.100000000000001" customHeight="1">
      <c r="A67" s="210">
        <f t="shared" si="7"/>
        <v>60</v>
      </c>
      <c r="B67" s="197" t="str">
        <f t="shared" si="10"/>
        <v>Ispravna</v>
      </c>
      <c r="C67" s="219" t="s">
        <v>1274</v>
      </c>
      <c r="D67" s="340">
        <v>151</v>
      </c>
      <c r="E67" s="194" t="str">
        <f t="shared" si="11"/>
        <v>AOP 267 mora biti jednak zbroju AOP-a: 785+786 u oba stupca podataka. Dopušteno je odstupanje od 1kn zbog zaokruživanja.</v>
      </c>
      <c r="F67" s="93">
        <f t="shared" si="9"/>
        <v>0</v>
      </c>
      <c r="G67" s="339">
        <f>IF(ABS(PRRAS!D278-SUM(PRRAS!D799:D800))&gt;1,1,0)</f>
        <v>0</v>
      </c>
      <c r="H67" s="339">
        <f>IF(ABS(PRRAS!E278-SUM(PRRAS!E799:E800))&gt;1,1,0)</f>
        <v>0</v>
      </c>
      <c r="I67" s="333"/>
      <c r="J67" s="333"/>
      <c r="K67" s="333"/>
      <c r="L67" s="333"/>
      <c r="M67" s="333"/>
      <c r="N67" s="333"/>
      <c r="O67" s="333"/>
      <c r="P67" s="333"/>
    </row>
    <row r="68" spans="1:16" ht="20.100000000000001" customHeight="1">
      <c r="A68" s="210">
        <f t="shared" si="7"/>
        <v>61</v>
      </c>
      <c r="B68" s="197" t="str">
        <f t="shared" si="10"/>
        <v>Ispravna</v>
      </c>
      <c r="C68" s="219" t="s">
        <v>1046</v>
      </c>
      <c r="D68" s="340">
        <v>151</v>
      </c>
      <c r="E68" s="194" t="str">
        <f t="shared" si="11"/>
        <v>Zbroj AOP-a: 788+789 je samo dio AOP-a 416 i mora biti manji ili jednak njemu u oba stupca podataka</v>
      </c>
      <c r="F68" s="93">
        <f t="shared" si="9"/>
        <v>0</v>
      </c>
      <c r="G68" s="339">
        <f>IF(PRRAS!D802+PRRAS!D803&gt;PRRAS!D429,1,0)</f>
        <v>0</v>
      </c>
      <c r="H68" s="339">
        <f>IF(PRRAS!E802+PRRAS!E803&gt;PRRAS!E429,1,0)</f>
        <v>0</v>
      </c>
      <c r="I68" s="333"/>
      <c r="J68" s="333"/>
      <c r="K68" s="333"/>
      <c r="L68" s="333"/>
      <c r="M68" s="333"/>
      <c r="N68" s="333"/>
      <c r="O68" s="333"/>
      <c r="P68" s="333"/>
    </row>
    <row r="69" spans="1:16" ht="20.100000000000001" customHeight="1">
      <c r="A69" s="210">
        <f t="shared" si="7"/>
        <v>62</v>
      </c>
      <c r="B69" s="197" t="str">
        <f t="shared" si="10"/>
        <v>Ispravna</v>
      </c>
      <c r="C69" s="219" t="s">
        <v>1047</v>
      </c>
      <c r="D69" s="340">
        <v>151</v>
      </c>
      <c r="E69" s="194" t="str">
        <f t="shared" si="11"/>
        <v>Zbroj AOP-a: 790+791 je samo dio AOP-a 419 i mora biti manji ili jednak njemu u oba stupca podataka</v>
      </c>
      <c r="F69" s="93">
        <f t="shared" si="9"/>
        <v>0</v>
      </c>
      <c r="G69" s="339">
        <f>IF(PRRAS!D804+PRRAS!D805&gt;PRRAS!D432,1,0)</f>
        <v>0</v>
      </c>
      <c r="H69" s="339">
        <f>IF(PRRAS!E804+PRRAS!E805&gt;PRRAS!E432,1,0)</f>
        <v>0</v>
      </c>
      <c r="I69" s="333"/>
      <c r="J69" s="333"/>
      <c r="K69" s="333"/>
      <c r="L69" s="333"/>
      <c r="M69" s="333"/>
      <c r="N69" s="333"/>
      <c r="O69" s="333"/>
      <c r="P69" s="333"/>
    </row>
    <row r="70" spans="1:16" ht="20.100000000000001" customHeight="1">
      <c r="A70" s="210">
        <f t="shared" si="7"/>
        <v>63</v>
      </c>
      <c r="B70" s="197" t="str">
        <f t="shared" si="10"/>
        <v>Ispravna</v>
      </c>
      <c r="C70" s="219" t="s">
        <v>1048</v>
      </c>
      <c r="D70" s="340">
        <v>151</v>
      </c>
      <c r="E70" s="194" t="str">
        <f t="shared" si="11"/>
        <v>Zbroj AOP-a: 792+793 je samo dio AOP-a 420 i mora biti manji ili jednak njemu u oba stupca podataka</v>
      </c>
      <c r="F70" s="93">
        <f t="shared" si="9"/>
        <v>0</v>
      </c>
      <c r="G70" s="339">
        <f>IF(PRRAS!D806+PRRAS!D807&gt;PRRAS!D433,1,0)</f>
        <v>0</v>
      </c>
      <c r="H70" s="339">
        <f>IF(PRRAS!E806+PRRAS!E807&gt;PRRAS!E433,1,0)</f>
        <v>0</v>
      </c>
      <c r="I70" s="333"/>
      <c r="J70" s="333"/>
      <c r="K70" s="333"/>
      <c r="L70" s="333"/>
      <c r="M70" s="333"/>
      <c r="N70" s="333"/>
      <c r="O70" s="333"/>
      <c r="P70" s="333"/>
    </row>
    <row r="71" spans="1:16" ht="20.100000000000001" customHeight="1">
      <c r="A71" s="210">
        <f t="shared" si="7"/>
        <v>64</v>
      </c>
      <c r="B71" s="197" t="str">
        <f t="shared" si="10"/>
        <v>Ispravna</v>
      </c>
      <c r="C71" s="219" t="s">
        <v>1049</v>
      </c>
      <c r="D71" s="340">
        <v>151</v>
      </c>
      <c r="E71" s="194" t="str">
        <f t="shared" si="11"/>
        <v>Zbroj AOP-a: 794+795 je samo dio AOP-a 421 i mora biti manji ili jednak njemu u oba stupca podataka</v>
      </c>
      <c r="F71" s="93">
        <f t="shared" si="9"/>
        <v>0</v>
      </c>
      <c r="G71" s="339">
        <f>IF(PRRAS!D808+PRRAS!D809&gt;PRRAS!D434,1,0)</f>
        <v>0</v>
      </c>
      <c r="H71" s="339">
        <f>IF(PRRAS!E808+PRRAS!E809&gt;PRRAS!E434,1,0)</f>
        <v>0</v>
      </c>
      <c r="I71" s="333"/>
      <c r="J71" s="333"/>
      <c r="K71" s="333"/>
      <c r="L71" s="333"/>
      <c r="M71" s="333"/>
      <c r="N71" s="333"/>
      <c r="O71" s="333"/>
      <c r="P71" s="333"/>
    </row>
    <row r="72" spans="1:16" ht="20.100000000000001" customHeight="1">
      <c r="A72" s="210">
        <f t="shared" si="7"/>
        <v>65</v>
      </c>
      <c r="B72" s="197" t="str">
        <f t="shared" si="10"/>
        <v>Ispravna</v>
      </c>
      <c r="C72" s="219" t="s">
        <v>12</v>
      </c>
      <c r="D72" s="340">
        <v>151</v>
      </c>
      <c r="E72" s="194" t="str">
        <f t="shared" si="11"/>
        <v>AOP 423 mora biti jednak zbroju AOP-a 796 do 798 u oba stupca podataka. Dopušteno je odstupanje od 1 kn zbog zaokruživanja</v>
      </c>
      <c r="F72" s="93">
        <f t="shared" si="9"/>
        <v>0</v>
      </c>
      <c r="G72" s="339">
        <f>IF(ABS(PRRAS!D436-SUM(PRRAS!D810:D812))&gt;1,1,0)</f>
        <v>0</v>
      </c>
      <c r="H72" s="339">
        <f>IF(ABS(PRRAS!E436-SUM(PRRAS!E810:E812))&gt;1,1,0)</f>
        <v>0</v>
      </c>
      <c r="I72" s="333"/>
      <c r="J72" s="333"/>
      <c r="K72" s="333"/>
      <c r="L72" s="333"/>
      <c r="M72" s="333"/>
      <c r="N72" s="333"/>
      <c r="O72" s="333"/>
      <c r="P72" s="333"/>
    </row>
    <row r="73" spans="1:16" ht="20.100000000000001" customHeight="1">
      <c r="A73" s="210">
        <f t="shared" si="7"/>
        <v>66</v>
      </c>
      <c r="B73" s="197" t="str">
        <f t="shared" si="10"/>
        <v>Ispravna</v>
      </c>
      <c r="C73" s="219" t="s">
        <v>1050</v>
      </c>
      <c r="D73" s="340">
        <v>151</v>
      </c>
      <c r="E73" s="194" t="str">
        <f t="shared" si="11"/>
        <v>Zbroj AOP-a: 799+800 je samo dio AOP-a 425 i mora biti manji ili jednak njemu u oba stupca podataka</v>
      </c>
      <c r="F73" s="93">
        <f t="shared" si="9"/>
        <v>0</v>
      </c>
      <c r="G73" s="339">
        <f>IF(PRRAS!D813+PRRAS!D814&gt;PRRAS!D438,1,0)</f>
        <v>0</v>
      </c>
      <c r="H73" s="339">
        <f>IF(PRRAS!E813+PRRAS!E814&gt;PRRAS!E438,1,0)</f>
        <v>0</v>
      </c>
      <c r="I73" s="333"/>
      <c r="J73" s="333"/>
      <c r="K73" s="333"/>
      <c r="L73" s="333"/>
      <c r="M73" s="333"/>
      <c r="N73" s="333"/>
      <c r="O73" s="333"/>
      <c r="P73" s="333"/>
    </row>
    <row r="74" spans="1:16" ht="20.100000000000001" customHeight="1">
      <c r="A74" s="210">
        <f t="shared" si="7"/>
        <v>67</v>
      </c>
      <c r="B74" s="197" t="str">
        <f t="shared" si="10"/>
        <v>Ispravna</v>
      </c>
      <c r="C74" s="219" t="s">
        <v>1051</v>
      </c>
      <c r="D74" s="340">
        <v>151</v>
      </c>
      <c r="E74" s="194" t="str">
        <f t="shared" si="11"/>
        <v>Zbroj AOP-a: 801+802 je samo dio AOP-a 426 i mora biti manji ili jednak njemu u oba stupca podataka</v>
      </c>
      <c r="F74" s="93">
        <f t="shared" si="9"/>
        <v>0</v>
      </c>
      <c r="G74" s="339">
        <f>IF(PRRAS!D815+PRRAS!D816&gt;PRRAS!D439,1,0)</f>
        <v>0</v>
      </c>
      <c r="H74" s="339">
        <f>IF(PRRAS!E815+PRRAS!E816&gt;PRRAS!E439,1,0)</f>
        <v>0</v>
      </c>
      <c r="I74" s="333"/>
      <c r="J74" s="333"/>
      <c r="K74" s="333"/>
      <c r="L74" s="333"/>
      <c r="M74" s="333"/>
      <c r="N74" s="333"/>
      <c r="O74" s="333"/>
      <c r="P74" s="333"/>
    </row>
    <row r="75" spans="1:16" ht="20.100000000000001" customHeight="1">
      <c r="A75" s="210">
        <f t="shared" si="7"/>
        <v>68</v>
      </c>
      <c r="B75" s="197" t="str">
        <f t="shared" si="10"/>
        <v>Ispravna</v>
      </c>
      <c r="C75" s="219" t="s">
        <v>3832</v>
      </c>
      <c r="D75" s="340">
        <v>151</v>
      </c>
      <c r="E75" s="194" t="str">
        <f t="shared" si="11"/>
        <v>Zbroj AOP-a: 803+804 je samo dio AOP-a 427 i mora biti manji ili jednak njemu u oba stupca podataka</v>
      </c>
      <c r="F75" s="93">
        <f t="shared" si="9"/>
        <v>0</v>
      </c>
      <c r="G75" s="339">
        <f>IF(PRRAS!D817+PRRAS!D818&gt;PRRAS!D440,1,0)</f>
        <v>0</v>
      </c>
      <c r="H75" s="339">
        <f>IF(PRRAS!E817+PRRAS!E818&gt;PRRAS!E440,1,0)</f>
        <v>0</v>
      </c>
      <c r="I75" s="333"/>
      <c r="J75" s="333"/>
      <c r="K75" s="333"/>
      <c r="L75" s="333"/>
      <c r="M75" s="333"/>
      <c r="N75" s="333"/>
      <c r="O75" s="333"/>
      <c r="P75" s="333"/>
    </row>
    <row r="76" spans="1:16" ht="20.100000000000001" customHeight="1">
      <c r="A76" s="210">
        <f t="shared" si="7"/>
        <v>69</v>
      </c>
      <c r="B76" s="197" t="str">
        <f t="shared" si="10"/>
        <v>Ispravna</v>
      </c>
      <c r="C76" s="219" t="s">
        <v>3833</v>
      </c>
      <c r="D76" s="340">
        <v>151</v>
      </c>
      <c r="E76" s="194" t="str">
        <f t="shared" si="11"/>
        <v>AOP 432 mora biti jednak zbroju AOP-a: 805 do 807 u oba stupca podataka. Dopušteno je odstupanje od 1 kn zbog zaokruživanja</v>
      </c>
      <c r="F76" s="93">
        <f t="shared" si="9"/>
        <v>0</v>
      </c>
      <c r="G76" s="339">
        <f>IF(ABS(PRRAS!D445-SUM(PRRAS!D819:D821))&gt;1,1,0)</f>
        <v>0</v>
      </c>
      <c r="H76" s="339">
        <f>IF(ABS(PRRAS!E445-SUM(PRRAS!E819:E821))&gt;1,1,0)</f>
        <v>0</v>
      </c>
      <c r="I76" s="333"/>
      <c r="J76" s="333"/>
      <c r="K76" s="333"/>
      <c r="L76" s="333"/>
      <c r="M76" s="333"/>
      <c r="N76" s="333"/>
      <c r="O76" s="333"/>
      <c r="P76" s="333"/>
    </row>
    <row r="77" spans="1:16" ht="20.100000000000001" customHeight="1">
      <c r="A77" s="210">
        <f t="shared" si="7"/>
        <v>70</v>
      </c>
      <c r="B77" s="197" t="str">
        <f t="shared" si="10"/>
        <v>Ispravna</v>
      </c>
      <c r="C77" s="219" t="s">
        <v>3916</v>
      </c>
      <c r="D77" s="340">
        <v>151</v>
      </c>
      <c r="E77" s="194" t="str">
        <f t="shared" si="11"/>
        <v>AOP 433 mora biti jednak zbroju AOP-a: 808 do 810 u oba stupca podataka. Dopušteno je odstupanje od 1 kn zbog zaokruživanja</v>
      </c>
      <c r="F77" s="93">
        <f t="shared" si="9"/>
        <v>0</v>
      </c>
      <c r="G77" s="339">
        <f>IF(ABS(PRRAS!D446-SUM(PRRAS!D822:D824))&gt;1,1,0)</f>
        <v>0</v>
      </c>
      <c r="H77" s="339">
        <f>IF(ABS(PRRAS!E446-SUM(PRRAS!E822:E824))&gt;1,1,0)</f>
        <v>0</v>
      </c>
      <c r="I77" s="333"/>
      <c r="J77" s="333"/>
      <c r="K77" s="333"/>
      <c r="L77" s="333"/>
      <c r="M77" s="333"/>
      <c r="N77" s="333"/>
      <c r="O77" s="333"/>
      <c r="P77" s="333"/>
    </row>
    <row r="78" spans="1:16" ht="20.100000000000001" customHeight="1">
      <c r="A78" s="210">
        <f t="shared" si="7"/>
        <v>71</v>
      </c>
      <c r="B78" s="197" t="str">
        <f t="shared" si="10"/>
        <v>Ispravna</v>
      </c>
      <c r="C78" s="219" t="s">
        <v>1488</v>
      </c>
      <c r="D78" s="340">
        <v>151</v>
      </c>
      <c r="E78" s="194" t="str">
        <f t="shared" si="11"/>
        <v>AOP 437 mora biti jednak zbroju AOP-a: 811+812 u oba stupca podataka. Dopušteno je odstupanje od 1 kn zbog zaokruživanja</v>
      </c>
      <c r="F78" s="93">
        <f t="shared" si="9"/>
        <v>0</v>
      </c>
      <c r="G78" s="339">
        <f>IF(ABS(PRRAS!D450-SUM(PRRAS!D825:D826))&gt;1,1,0)</f>
        <v>0</v>
      </c>
      <c r="H78" s="339">
        <f>IF(ABS(PRRAS!E450-SUM(PRRAS!E825:E826))&gt;1,1,0)</f>
        <v>0</v>
      </c>
      <c r="I78" s="333"/>
      <c r="J78" s="333"/>
      <c r="K78" s="333"/>
      <c r="L78" s="333"/>
      <c r="M78" s="333"/>
      <c r="N78" s="333"/>
      <c r="O78" s="333"/>
      <c r="P78" s="333"/>
    </row>
    <row r="79" spans="1:16" ht="20.100000000000001" customHeight="1">
      <c r="A79" s="210">
        <f t="shared" si="7"/>
        <v>72</v>
      </c>
      <c r="B79" s="197" t="str">
        <f t="shared" si="10"/>
        <v>Ispravna</v>
      </c>
      <c r="C79" s="219" t="s">
        <v>1489</v>
      </c>
      <c r="D79" s="340">
        <v>151</v>
      </c>
      <c r="E79" s="194" t="str">
        <f t="shared" si="11"/>
        <v>AOP 438 mora biti jednak zbroju AOP-a: 813 do 815 u oba stupca podataka. Dopušteno je odstupanje od 1 kn zbog zaokruživanja</v>
      </c>
      <c r="F79" s="93">
        <f t="shared" si="9"/>
        <v>0</v>
      </c>
      <c r="G79" s="339">
        <f>IF(ABS(PRRAS!D451-SUM(PRRAS!D827:D829))&gt;1,1,0)</f>
        <v>0</v>
      </c>
      <c r="H79" s="339">
        <f>IF(ABS(PRRAS!E451-SUM(PRRAS!E827:E829))&gt;1,1,0)</f>
        <v>0</v>
      </c>
      <c r="I79" s="333"/>
      <c r="J79" s="333"/>
      <c r="K79" s="333"/>
      <c r="L79" s="333"/>
      <c r="M79" s="333"/>
      <c r="N79" s="333"/>
      <c r="O79" s="333"/>
      <c r="P79" s="333"/>
    </row>
    <row r="80" spans="1:16" ht="20.100000000000001" customHeight="1">
      <c r="A80" s="210">
        <f t="shared" si="7"/>
        <v>73</v>
      </c>
      <c r="B80" s="197" t="str">
        <f t="shared" si="10"/>
        <v>Ispravna</v>
      </c>
      <c r="C80" s="219" t="s">
        <v>1490</v>
      </c>
      <c r="D80" s="340">
        <v>151</v>
      </c>
      <c r="E80" s="194" t="str">
        <f t="shared" si="11"/>
        <v>AOP 439 mora biti jednak zbroju AOP-a: 816 do 818 u oba stupca podataka. Dopušteno je odstupanje od 1 kn zbog zaokruživanja</v>
      </c>
      <c r="F80" s="93">
        <f t="shared" si="9"/>
        <v>0</v>
      </c>
      <c r="G80" s="339">
        <f>IF(ABS(PRRAS!D452-SUM(PRRAS!D830:D832))&gt;1,1,0)</f>
        <v>0</v>
      </c>
      <c r="H80" s="339">
        <f>IF(ABS(PRRAS!E452-SUM(PRRAS!E830:E832))&gt;1,1,0)</f>
        <v>0</v>
      </c>
      <c r="I80" s="333"/>
      <c r="J80" s="333"/>
      <c r="K80" s="333"/>
      <c r="L80" s="333"/>
      <c r="M80" s="333"/>
      <c r="N80" s="333"/>
      <c r="O80" s="333"/>
      <c r="P80" s="333"/>
    </row>
    <row r="81" spans="1:16" ht="20.100000000000001" customHeight="1">
      <c r="A81" s="210">
        <f t="shared" si="7"/>
        <v>74</v>
      </c>
      <c r="B81" s="197" t="str">
        <f t="shared" si="10"/>
        <v>Ispravna</v>
      </c>
      <c r="C81" s="219" t="s">
        <v>1290</v>
      </c>
      <c r="D81" s="340">
        <v>151</v>
      </c>
      <c r="E81" s="194" t="str">
        <f t="shared" si="11"/>
        <v>AOP 440 mora biti jednak zbroju AOP-a: 819 do 821 u oba stupca podataka. Dopušteno je odstupanje od 1 kn zbog zaokruživanja</v>
      </c>
      <c r="F81" s="93">
        <f t="shared" si="9"/>
        <v>0</v>
      </c>
      <c r="G81" s="339">
        <f>IF(ABS(PRRAS!D453-SUM(PRRAS!D833:D835))&gt;1,1,0)</f>
        <v>0</v>
      </c>
      <c r="H81" s="339">
        <f>IF(ABS(PRRAS!E453-SUM(PRRAS!E833:E835))&gt;1,1,0)</f>
        <v>0</v>
      </c>
      <c r="I81" s="333"/>
      <c r="J81" s="333"/>
      <c r="K81" s="333"/>
      <c r="L81" s="333"/>
      <c r="M81" s="333"/>
      <c r="N81" s="333"/>
      <c r="O81" s="333"/>
      <c r="P81" s="333"/>
    </row>
    <row r="82" spans="1:16" ht="20.100000000000001" customHeight="1">
      <c r="A82" s="210">
        <f t="shared" si="7"/>
        <v>75</v>
      </c>
      <c r="B82" s="197" t="str">
        <f t="shared" si="10"/>
        <v>Ispravna</v>
      </c>
      <c r="C82" s="219" t="s">
        <v>2944</v>
      </c>
      <c r="D82" s="340">
        <v>151</v>
      </c>
      <c r="E82" s="194" t="str">
        <f t="shared" si="11"/>
        <v>AOP 441 mora biti jednak zbroju AOP-a: 822 do 824 u oba stupca podataka. Dopušteno je odstupanje od 1 kn zbog zaokruživanja</v>
      </c>
      <c r="F82" s="93">
        <f t="shared" si="9"/>
        <v>0</v>
      </c>
      <c r="G82" s="339">
        <f>IF(ABS(PRRAS!D454-SUM(PRRAS!D836:D838))&gt;1,1,0)</f>
        <v>0</v>
      </c>
      <c r="H82" s="339">
        <f>IF(ABS(PRRAS!E454-SUM(PRRAS!E836:E838))&gt;1,1,0)</f>
        <v>0</v>
      </c>
      <c r="I82" s="333"/>
      <c r="J82" s="333"/>
      <c r="K82" s="333"/>
      <c r="L82" s="333"/>
      <c r="M82" s="333"/>
      <c r="N82" s="333"/>
      <c r="O82" s="333"/>
      <c r="P82" s="333"/>
    </row>
    <row r="83" spans="1:16" ht="20.100000000000001" customHeight="1">
      <c r="A83" s="210">
        <f t="shared" si="7"/>
        <v>76</v>
      </c>
      <c r="B83" s="197" t="str">
        <f t="shared" si="10"/>
        <v>Ispravna</v>
      </c>
      <c r="C83" s="219" t="s">
        <v>2945</v>
      </c>
      <c r="D83" s="340">
        <v>151</v>
      </c>
      <c r="E83" s="194" t="str">
        <f t="shared" si="11"/>
        <v>AOP 442 mora biti jednak zbroju AOP-a: 825 do 827 u oba stupca podataka. Dopušteno je odstupanje od 1 kn zbog zaokruživanja</v>
      </c>
      <c r="F83" s="93">
        <f t="shared" si="9"/>
        <v>0</v>
      </c>
      <c r="G83" s="339">
        <f>IF(ABS(PRRAS!D455-SUM(PRRAS!D839:D841))&gt;1,1,0)</f>
        <v>0</v>
      </c>
      <c r="H83" s="339">
        <f>IF(ABS(PRRAS!E455-SUM(PRRAS!E839:E841))&gt;1,1,0)</f>
        <v>0</v>
      </c>
      <c r="I83" s="333"/>
      <c r="J83" s="333"/>
      <c r="K83" s="333"/>
      <c r="L83" s="333"/>
      <c r="M83" s="333"/>
      <c r="N83" s="333"/>
      <c r="O83" s="333"/>
      <c r="P83" s="333"/>
    </row>
    <row r="84" spans="1:16" ht="20.100000000000001" customHeight="1">
      <c r="A84" s="210">
        <f t="shared" si="7"/>
        <v>77</v>
      </c>
      <c r="B84" s="197" t="str">
        <f t="shared" si="10"/>
        <v>Ispravna</v>
      </c>
      <c r="C84" s="219" t="s">
        <v>2006</v>
      </c>
      <c r="D84" s="340">
        <v>151</v>
      </c>
      <c r="E84" s="194" t="str">
        <f t="shared" si="11"/>
        <v>AOP 443 mora biti jednak zbroju AOP-a: 828 do 830 u oba stupca podataka. Dopušteno je odstupanje od 1 kn zbog zaokruživanja</v>
      </c>
      <c r="F84" s="93">
        <f t="shared" si="9"/>
        <v>0</v>
      </c>
      <c r="G84" s="339">
        <f>IF(ABS(PRRAS!D456-SUM(PRRAS!D842:D844))&gt;1,1,0)</f>
        <v>0</v>
      </c>
      <c r="H84" s="339">
        <f>IF(ABS(PRRAS!E456-SUM(PRRAS!E842:E844))&gt;1,1,0)</f>
        <v>0</v>
      </c>
      <c r="I84" s="333"/>
      <c r="J84" s="333"/>
      <c r="K84" s="333"/>
      <c r="L84" s="333"/>
      <c r="M84" s="333"/>
      <c r="N84" s="333"/>
      <c r="O84" s="333"/>
      <c r="P84" s="333"/>
    </row>
    <row r="85" spans="1:16" ht="20.100000000000001" customHeight="1">
      <c r="A85" s="210">
        <f t="shared" si="7"/>
        <v>78</v>
      </c>
      <c r="B85" s="197" t="str">
        <f t="shared" si="10"/>
        <v>Ispravna</v>
      </c>
      <c r="C85" s="219" t="s">
        <v>2007</v>
      </c>
      <c r="D85" s="340">
        <v>151</v>
      </c>
      <c r="E85" s="194" t="str">
        <f t="shared" si="11"/>
        <v>AOP 831 je samo dio AOP-a 459 i mora biti manji ili jednak njemu u oba stupca podataka</v>
      </c>
      <c r="F85" s="93">
        <f t="shared" si="9"/>
        <v>0</v>
      </c>
      <c r="G85" s="339">
        <f>IF(PRRAS!D845&gt;PRRAS!D472,1,0)</f>
        <v>0</v>
      </c>
      <c r="H85" s="339">
        <f>IF(PRRAS!E845&gt;PRRAS!E472,1,0)</f>
        <v>0</v>
      </c>
      <c r="I85" s="333"/>
      <c r="J85" s="333"/>
      <c r="K85" s="333"/>
      <c r="L85" s="333"/>
      <c r="M85" s="333"/>
      <c r="N85" s="333"/>
      <c r="O85" s="333"/>
      <c r="P85" s="333"/>
    </row>
    <row r="86" spans="1:16" ht="20.100000000000001" customHeight="1">
      <c r="A86" s="210">
        <f t="shared" si="7"/>
        <v>79</v>
      </c>
      <c r="B86" s="197" t="str">
        <f t="shared" si="10"/>
        <v>Ispravna</v>
      </c>
      <c r="C86" s="219" t="s">
        <v>2008</v>
      </c>
      <c r="D86" s="340">
        <v>151</v>
      </c>
      <c r="E86" s="194" t="str">
        <f t="shared" si="11"/>
        <v>AOP 832 je samo dio AOP-a 476 i mora biti manji ili jednak njemu u oba stupca podataka</v>
      </c>
      <c r="F86" s="93">
        <f t="shared" si="9"/>
        <v>0</v>
      </c>
      <c r="G86" s="339">
        <f>IF(PRRAS!D846&gt;PRRAS!D489,1,0)</f>
        <v>0</v>
      </c>
      <c r="H86" s="339">
        <f>IF(PRRAS!E846&gt;PRRAS!E489,1,0)</f>
        <v>0</v>
      </c>
      <c r="I86" s="333"/>
      <c r="J86" s="333"/>
      <c r="K86" s="333"/>
      <c r="L86" s="333"/>
      <c r="M86" s="333"/>
      <c r="N86" s="333"/>
      <c r="O86" s="333"/>
      <c r="P86" s="333"/>
    </row>
    <row r="87" spans="1:16" ht="20.100000000000001" customHeight="1">
      <c r="A87" s="210">
        <f t="shared" si="7"/>
        <v>80</v>
      </c>
      <c r="B87" s="197" t="str">
        <f t="shared" si="10"/>
        <v>Ispravna</v>
      </c>
      <c r="C87" s="219" t="s">
        <v>2009</v>
      </c>
      <c r="D87" s="340">
        <v>151</v>
      </c>
      <c r="E87" s="194" t="str">
        <f t="shared" si="11"/>
        <v>AOP 833 je samo dio AOP-a 477 i mora biti manji ili jednak njemu u oba stupca podataka</v>
      </c>
      <c r="F87" s="93">
        <f t="shared" ref="F87:F118" si="12">MAX(G87:J87)</f>
        <v>0</v>
      </c>
      <c r="G87" s="339">
        <f>IF(PRRAS!D847&gt;PRRAS!D490,1,0)</f>
        <v>0</v>
      </c>
      <c r="H87" s="339">
        <f>IF(PRRAS!E847&gt;PRRAS!E490,1,0)</f>
        <v>0</v>
      </c>
      <c r="I87" s="333"/>
      <c r="J87" s="333"/>
      <c r="K87" s="333"/>
      <c r="L87" s="333"/>
      <c r="M87" s="333"/>
      <c r="N87" s="333"/>
      <c r="O87" s="333"/>
      <c r="P87" s="333"/>
    </row>
    <row r="88" spans="1:16" ht="20.100000000000001" customHeight="1">
      <c r="A88" s="210">
        <f t="shared" si="7"/>
        <v>81</v>
      </c>
      <c r="B88" s="197" t="str">
        <f t="shared" si="10"/>
        <v>Ispravna</v>
      </c>
      <c r="C88" s="219" t="s">
        <v>2010</v>
      </c>
      <c r="D88" s="340">
        <v>151</v>
      </c>
      <c r="E88" s="194" t="str">
        <f t="shared" si="11"/>
        <v>AOP 834 je samo dio AOP-a 478 i mora biti manji ili jednak njemu u oba stupca podataka</v>
      </c>
      <c r="F88" s="93">
        <f t="shared" si="12"/>
        <v>0</v>
      </c>
      <c r="G88" s="339">
        <f>IF(PRRAS!D848&gt;PRRAS!D491,1,0)</f>
        <v>0</v>
      </c>
      <c r="H88" s="339">
        <f>IF(PRRAS!E848&gt;PRRAS!E491,1,0)</f>
        <v>0</v>
      </c>
      <c r="I88" s="333"/>
      <c r="J88" s="333"/>
      <c r="K88" s="333"/>
      <c r="L88" s="333"/>
      <c r="M88" s="333"/>
      <c r="N88" s="333"/>
      <c r="O88" s="333"/>
      <c r="P88" s="333"/>
    </row>
    <row r="89" spans="1:16" ht="20.100000000000001" customHeight="1">
      <c r="A89" s="210">
        <f t="shared" si="7"/>
        <v>82</v>
      </c>
      <c r="B89" s="197" t="str">
        <f t="shared" si="10"/>
        <v>Ispravna</v>
      </c>
      <c r="C89" s="219" t="s">
        <v>2011</v>
      </c>
      <c r="D89" s="340">
        <v>151</v>
      </c>
      <c r="E89" s="194" t="str">
        <f t="shared" si="11"/>
        <v>AOP 835 je samo dio AOP-a 479 i mora biti manji ili jednak njemu u oba stupca podataka</v>
      </c>
      <c r="F89" s="93">
        <f t="shared" si="12"/>
        <v>0</v>
      </c>
      <c r="G89" s="339">
        <f>IF(PRRAS!D849&gt;PRRAS!D492,1,0)</f>
        <v>0</v>
      </c>
      <c r="H89" s="339">
        <f>IF(PRRAS!E849&gt;PRRAS!E492,1,0)</f>
        <v>0</v>
      </c>
      <c r="I89" s="333"/>
      <c r="J89" s="333"/>
      <c r="K89" s="333"/>
      <c r="L89" s="333"/>
      <c r="M89" s="333"/>
      <c r="N89" s="333"/>
      <c r="O89" s="333"/>
      <c r="P89" s="333"/>
    </row>
    <row r="90" spans="1:16" ht="20.100000000000001" customHeight="1">
      <c r="A90" s="210">
        <f t="shared" si="7"/>
        <v>83</v>
      </c>
      <c r="B90" s="197" t="str">
        <f t="shared" si="10"/>
        <v>Ispravna</v>
      </c>
      <c r="C90" s="219" t="s">
        <v>2169</v>
      </c>
      <c r="D90" s="340">
        <v>151</v>
      </c>
      <c r="E90" s="194" t="str">
        <f t="shared" si="11"/>
        <v>Zbroj AOP-a: 836 do 838 je samo dio AOP-a 481 i mora biti manji ili jednak njemu u oba stupca podataka</v>
      </c>
      <c r="F90" s="93">
        <f t="shared" si="12"/>
        <v>0</v>
      </c>
      <c r="G90" s="339">
        <f>IF(SUM(PRRAS!D850:D852)&gt;PRRAS!D494,1,0)</f>
        <v>0</v>
      </c>
      <c r="H90" s="339">
        <f>IF(SUM(PRRAS!E850:E852)&gt;PRRAS!E494,1,0)</f>
        <v>0</v>
      </c>
      <c r="I90" s="333"/>
      <c r="J90" s="333"/>
      <c r="K90" s="333"/>
      <c r="L90" s="333"/>
      <c r="M90" s="333"/>
      <c r="N90" s="333"/>
      <c r="O90" s="333"/>
      <c r="P90" s="333"/>
    </row>
    <row r="91" spans="1:16" ht="20.100000000000001" customHeight="1">
      <c r="A91" s="210">
        <f t="shared" si="7"/>
        <v>84</v>
      </c>
      <c r="B91" s="197" t="str">
        <f t="shared" si="10"/>
        <v>Ispravna</v>
      </c>
      <c r="C91" s="219" t="s">
        <v>2170</v>
      </c>
      <c r="D91" s="340">
        <v>151</v>
      </c>
      <c r="E91" s="194" t="str">
        <f t="shared" si="11"/>
        <v>AOP 839 je samo dio AOP-a 482 i mora biti manji ili jednak njemu u oba stupca podataka</v>
      </c>
      <c r="F91" s="93">
        <f t="shared" si="12"/>
        <v>0</v>
      </c>
      <c r="G91" s="339">
        <f>IF(PRRAS!D853&gt;PRRAS!D495,1,0)</f>
        <v>0</v>
      </c>
      <c r="H91" s="339">
        <f>IF(SUM(PRRAS!E853)&gt;PRRAS!E495,1,0)</f>
        <v>0</v>
      </c>
      <c r="I91" s="333"/>
      <c r="J91" s="333"/>
      <c r="K91" s="333"/>
      <c r="L91" s="333"/>
      <c r="M91" s="333"/>
      <c r="N91" s="333"/>
      <c r="O91" s="333"/>
      <c r="P91" s="333"/>
    </row>
    <row r="92" spans="1:16" ht="20.100000000000001" customHeight="1">
      <c r="A92" s="210">
        <f t="shared" si="7"/>
        <v>85</v>
      </c>
      <c r="B92" s="197" t="str">
        <f t="shared" ref="B92:B123" si="13">IF(F92=1,"Pogreška","Ispravna")</f>
        <v>Ispravna</v>
      </c>
      <c r="C92" s="219" t="s">
        <v>2042</v>
      </c>
      <c r="D92" s="340">
        <v>151</v>
      </c>
      <c r="E92" s="194" t="str">
        <f t="shared" si="11"/>
        <v>Zbroj AOP-a: 840+841 je samo dio AOP-a 483 i mora biti manji ili jednak njemu u oba stupca podataka</v>
      </c>
      <c r="F92" s="93">
        <f t="shared" si="12"/>
        <v>0</v>
      </c>
      <c r="G92" s="339">
        <f>IF(SUM(PRRAS!D854:D855)&gt;PRRAS!D496,1,0)</f>
        <v>0</v>
      </c>
      <c r="H92" s="339">
        <f>IF(SUM(PRRAS!E854:E855)&gt;PRRAS!E496,1,0)</f>
        <v>0</v>
      </c>
      <c r="I92" s="333"/>
      <c r="J92" s="333"/>
      <c r="K92" s="333"/>
      <c r="L92" s="333"/>
      <c r="M92" s="333"/>
      <c r="N92" s="333"/>
      <c r="O92" s="333"/>
      <c r="P92" s="333"/>
    </row>
    <row r="93" spans="1:16" ht="20.100000000000001" customHeight="1">
      <c r="A93" s="210">
        <f t="shared" si="7"/>
        <v>86</v>
      </c>
      <c r="B93" s="148" t="str">
        <f t="shared" si="13"/>
        <v>Ispravna</v>
      </c>
      <c r="C93" s="219" t="s">
        <v>591</v>
      </c>
      <c r="D93" s="340">
        <v>151</v>
      </c>
      <c r="E93" s="194" t="str">
        <f t="shared" si="11"/>
        <v>AOP 842 je samo dio AOP-a 485 i mora biti manji ili jednak njemu u oba stupca podataka</v>
      </c>
      <c r="F93" s="93">
        <f t="shared" si="12"/>
        <v>0</v>
      </c>
      <c r="G93" s="339">
        <f>IF(PRRAS!D856&gt;PRRAS!D498,1,0)</f>
        <v>0</v>
      </c>
      <c r="H93" s="339">
        <f>IF(PRRAS!E856&gt;PRRAS!E498,1,0)</f>
        <v>0</v>
      </c>
      <c r="I93" s="333"/>
      <c r="J93" s="333"/>
      <c r="K93" s="333"/>
      <c r="L93" s="333"/>
      <c r="M93" s="333"/>
      <c r="N93" s="333"/>
      <c r="O93" s="333"/>
      <c r="P93" s="333"/>
    </row>
    <row r="94" spans="1:16" ht="20.100000000000001" customHeight="1">
      <c r="A94" s="210">
        <f t="shared" si="7"/>
        <v>87</v>
      </c>
      <c r="B94" s="148" t="str">
        <f t="shared" si="13"/>
        <v>Ispravna</v>
      </c>
      <c r="C94" s="219" t="s">
        <v>592</v>
      </c>
      <c r="D94" s="340">
        <v>151</v>
      </c>
      <c r="E94" s="194" t="str">
        <f t="shared" si="11"/>
        <v>Zbroj AOP-a: 843 do 845 je samo dio AOP-a 487 i mora biti manji ili jednak njemu u oba stupca podataka</v>
      </c>
      <c r="F94" s="93">
        <f t="shared" si="12"/>
        <v>0</v>
      </c>
      <c r="G94" s="339">
        <f>IF(SUM(PRRAS!D857:D859)&gt;PRRAS!D500,1,0)</f>
        <v>0</v>
      </c>
      <c r="H94" s="339">
        <f>IF(SUM(PRRAS!E857:E859)&gt;PRRAS!E500,1,0)</f>
        <v>0</v>
      </c>
      <c r="I94" s="333"/>
      <c r="J94" s="333"/>
      <c r="K94" s="333"/>
      <c r="L94" s="333"/>
      <c r="M94" s="333"/>
      <c r="N94" s="333"/>
      <c r="O94" s="333"/>
      <c r="P94" s="333"/>
    </row>
    <row r="95" spans="1:16" ht="20.100000000000001" customHeight="1">
      <c r="A95" s="210">
        <f t="shared" si="7"/>
        <v>88</v>
      </c>
      <c r="B95" s="148" t="str">
        <f t="shared" si="13"/>
        <v>Ispravna</v>
      </c>
      <c r="C95" s="219" t="s">
        <v>593</v>
      </c>
      <c r="D95" s="340">
        <v>151</v>
      </c>
      <c r="E95" s="194" t="str">
        <f t="shared" si="11"/>
        <v>AOP 846 je samo dio AOP-a 488 i mora biti manji ili jednak njemu u oba stupca podataka</v>
      </c>
      <c r="F95" s="93">
        <f t="shared" si="12"/>
        <v>0</v>
      </c>
      <c r="G95" s="339">
        <f>IF(PRRAS!D860&gt;PRRAS!D501,1,0)</f>
        <v>0</v>
      </c>
      <c r="H95" s="339">
        <f>IF(PRRAS!E860&gt;PRRAS!E501,1,0)</f>
        <v>0</v>
      </c>
      <c r="I95" s="333"/>
      <c r="J95" s="333"/>
      <c r="K95" s="333"/>
      <c r="L95" s="333"/>
      <c r="M95" s="333"/>
      <c r="N95" s="333"/>
      <c r="O95" s="333"/>
      <c r="P95" s="333"/>
    </row>
    <row r="96" spans="1:16" ht="20.100000000000001" customHeight="1">
      <c r="A96" s="210">
        <f t="shared" si="7"/>
        <v>89</v>
      </c>
      <c r="B96" s="148" t="str">
        <f t="shared" si="13"/>
        <v>Ispravna</v>
      </c>
      <c r="C96" s="219" t="s">
        <v>594</v>
      </c>
      <c r="D96" s="340">
        <v>151</v>
      </c>
      <c r="E96" s="194" t="str">
        <f t="shared" si="11"/>
        <v>Zbroj AOP-a: 847+848 je samo dio AOP-a 489 i mora biti manji ili jednak njemu u oba stupca podataka</v>
      </c>
      <c r="F96" s="93">
        <f t="shared" si="12"/>
        <v>0</v>
      </c>
      <c r="G96" s="339">
        <f>IF(SUM(PRRAS!D861:D862)&gt;PRRAS!D502,1,0)</f>
        <v>0</v>
      </c>
      <c r="H96" s="339">
        <f>IF(SUM(PRRAS!E861:E862)&gt;PRRAS!E502,1,0)</f>
        <v>0</v>
      </c>
      <c r="I96" s="333"/>
      <c r="J96" s="333"/>
      <c r="K96" s="333"/>
      <c r="L96" s="333"/>
      <c r="M96" s="333"/>
      <c r="N96" s="333"/>
      <c r="O96" s="333"/>
      <c r="P96" s="333"/>
    </row>
    <row r="97" spans="1:16" ht="20.100000000000001" customHeight="1">
      <c r="A97" s="210">
        <f t="shared" si="7"/>
        <v>90</v>
      </c>
      <c r="B97" s="148" t="str">
        <f t="shared" si="13"/>
        <v>Ispravna</v>
      </c>
      <c r="C97" s="219" t="s">
        <v>595</v>
      </c>
      <c r="D97" s="340">
        <v>151</v>
      </c>
      <c r="E97" s="194" t="str">
        <f t="shared" si="11"/>
        <v>Zbroj AOP-a: 849 do 851 je samo dio AOP-a 490 i mora biti manji ili jednak njemu u oba stupca podataka</v>
      </c>
      <c r="F97" s="93">
        <f t="shared" si="12"/>
        <v>0</v>
      </c>
      <c r="G97" s="339">
        <f>IF(SUM(PRRAS!D863:D865)&gt;PRRAS!D503,1,0)</f>
        <v>0</v>
      </c>
      <c r="H97" s="339">
        <f>IF(SUM(PRRAS!E863:E865)&gt;PRRAS!E503,1,0)</f>
        <v>0</v>
      </c>
      <c r="I97" s="333"/>
      <c r="J97" s="333"/>
      <c r="K97" s="333"/>
      <c r="L97" s="333"/>
      <c r="M97" s="333"/>
      <c r="N97" s="333"/>
      <c r="O97" s="333"/>
      <c r="P97" s="333"/>
    </row>
    <row r="98" spans="1:16" ht="20.100000000000001" customHeight="1">
      <c r="A98" s="210">
        <f t="shared" si="7"/>
        <v>91</v>
      </c>
      <c r="B98" s="148" t="str">
        <f t="shared" si="13"/>
        <v>Ispravna</v>
      </c>
      <c r="C98" s="219" t="s">
        <v>596</v>
      </c>
      <c r="D98" s="340">
        <v>151</v>
      </c>
      <c r="E98" s="194" t="str">
        <f t="shared" si="11"/>
        <v>AOP 852 je samo dio AOP-a 491 i mora biti manji ili jednak njemu u oba stupca podataka</v>
      </c>
      <c r="F98" s="93">
        <f t="shared" si="12"/>
        <v>0</v>
      </c>
      <c r="G98" s="339">
        <f>IF(PRRAS!D866&gt;PRRAS!D504,1,0)</f>
        <v>0</v>
      </c>
      <c r="H98" s="339">
        <f>IF(PRRAS!E866&gt;PRRAS!E504,1,0)</f>
        <v>0</v>
      </c>
      <c r="I98" s="333"/>
      <c r="J98" s="333"/>
      <c r="K98" s="333"/>
      <c r="L98" s="333"/>
      <c r="M98" s="333"/>
      <c r="N98" s="333"/>
      <c r="O98" s="333"/>
      <c r="P98" s="333"/>
    </row>
    <row r="99" spans="1:16" ht="20.100000000000001" customHeight="1">
      <c r="A99" s="210">
        <f t="shared" si="7"/>
        <v>92</v>
      </c>
      <c r="B99" s="148" t="str">
        <f t="shared" si="13"/>
        <v>Ispravna</v>
      </c>
      <c r="C99" s="219" t="s">
        <v>597</v>
      </c>
      <c r="D99" s="340">
        <v>151</v>
      </c>
      <c r="E99" s="194" t="str">
        <f t="shared" si="11"/>
        <v>Zbroj AOP-a: 853+854 je samo dio AOP-a 492 i mora biti manji ili jednak njemu u oba stupca podataka</v>
      </c>
      <c r="F99" s="93">
        <f t="shared" si="12"/>
        <v>0</v>
      </c>
      <c r="G99" s="339">
        <f>IF(SUM(PRRAS!D867:D868)&gt;PRRAS!D505,1,0)</f>
        <v>0</v>
      </c>
      <c r="H99" s="339">
        <f>IF(SUM(PRRAS!E867:E868)&gt;PRRAS!E505,1,0)</f>
        <v>0</v>
      </c>
      <c r="I99" s="333"/>
      <c r="J99" s="333"/>
      <c r="K99" s="333"/>
      <c r="L99" s="333"/>
      <c r="M99" s="333"/>
      <c r="N99" s="333"/>
      <c r="O99" s="333"/>
      <c r="P99" s="333"/>
    </row>
    <row r="100" spans="1:16" ht="20.100000000000001" customHeight="1">
      <c r="A100" s="210">
        <f t="shared" si="7"/>
        <v>93</v>
      </c>
      <c r="B100" s="148" t="str">
        <f t="shared" si="13"/>
        <v>Ispravna</v>
      </c>
      <c r="C100" s="219" t="s">
        <v>598</v>
      </c>
      <c r="D100" s="340">
        <v>151</v>
      </c>
      <c r="E100" s="194" t="str">
        <f t="shared" si="11"/>
        <v>AOP 855 je samo dio AOP-a 494 i mora biti manji ili jednak njemu u oba stupca podataka</v>
      </c>
      <c r="F100" s="93">
        <f t="shared" si="12"/>
        <v>0</v>
      </c>
      <c r="G100" s="339">
        <f>IF(PRRAS!D869&gt;PRRAS!D507,1,0)</f>
        <v>0</v>
      </c>
      <c r="H100" s="339">
        <f>IF(PRRAS!E869&gt;PRRAS!E507,1,0)</f>
        <v>0</v>
      </c>
      <c r="I100" s="333"/>
      <c r="J100" s="333"/>
      <c r="K100" s="333"/>
      <c r="L100" s="333"/>
      <c r="M100" s="333"/>
      <c r="N100" s="333"/>
      <c r="O100" s="333"/>
      <c r="P100" s="333"/>
    </row>
    <row r="101" spans="1:16" ht="20.100000000000001" customHeight="1">
      <c r="A101" s="210">
        <f t="shared" si="7"/>
        <v>94</v>
      </c>
      <c r="B101" s="148" t="str">
        <f t="shared" si="13"/>
        <v>Ispravna</v>
      </c>
      <c r="C101" s="219" t="s">
        <v>599</v>
      </c>
      <c r="D101" s="340">
        <v>151</v>
      </c>
      <c r="E101" s="194" t="str">
        <f t="shared" si="11"/>
        <v>AOP 856 je samo dio AOP-a 495 i mora biti manji ili jednak njemu u oba stupca podataka</v>
      </c>
      <c r="F101" s="93">
        <f t="shared" si="12"/>
        <v>0</v>
      </c>
      <c r="G101" s="339">
        <f>IF(PRRAS!D870&gt;PRRAS!D508,1,0)</f>
        <v>0</v>
      </c>
      <c r="H101" s="339">
        <f>IF(PRRAS!E870&gt;PRRAS!E508,1,0)</f>
        <v>0</v>
      </c>
      <c r="I101" s="333"/>
      <c r="J101" s="333"/>
      <c r="K101" s="333"/>
      <c r="L101" s="333"/>
      <c r="M101" s="333"/>
      <c r="N101" s="333"/>
      <c r="O101" s="333"/>
      <c r="P101" s="333"/>
    </row>
    <row r="102" spans="1:16" ht="20.100000000000001" customHeight="1">
      <c r="A102" s="210">
        <f t="shared" si="7"/>
        <v>95</v>
      </c>
      <c r="B102" s="148" t="str">
        <f t="shared" si="13"/>
        <v>Ispravna</v>
      </c>
      <c r="C102" s="219" t="s">
        <v>600</v>
      </c>
      <c r="D102" s="340">
        <v>151</v>
      </c>
      <c r="E102" s="194" t="str">
        <f t="shared" si="11"/>
        <v>AOP 857 je samo dio AOP-a 496 i mora biti manji ili jednak njemu u oba stupca podataka</v>
      </c>
      <c r="F102" s="93">
        <f t="shared" si="12"/>
        <v>0</v>
      </c>
      <c r="G102" s="339">
        <f>IF(PRRAS!D871&gt;PRRAS!D509,1,0)</f>
        <v>0</v>
      </c>
      <c r="H102" s="339">
        <f>IF(PRRAS!E871&gt;PRRAS!E509,1,0)</f>
        <v>0</v>
      </c>
      <c r="I102" s="333"/>
      <c r="J102" s="333"/>
      <c r="K102" s="333"/>
      <c r="L102" s="333"/>
      <c r="M102" s="333"/>
      <c r="N102" s="333"/>
      <c r="O102" s="333"/>
      <c r="P102" s="333"/>
    </row>
    <row r="103" spans="1:16" ht="20.100000000000001" customHeight="1">
      <c r="A103" s="210">
        <f t="shared" si="7"/>
        <v>96</v>
      </c>
      <c r="B103" s="148" t="str">
        <f t="shared" si="13"/>
        <v>Ispravna</v>
      </c>
      <c r="C103" s="219" t="s">
        <v>601</v>
      </c>
      <c r="D103" s="340">
        <v>151</v>
      </c>
      <c r="E103" s="194" t="str">
        <f t="shared" si="11"/>
        <v>AOP 499 mora biti jednak zbroju AOP-a: 858+859 u oba stupca podataka. Dopušteno je odstupanje od 1kn zbog zaokruživanja.</v>
      </c>
      <c r="F103" s="93">
        <f t="shared" si="12"/>
        <v>0</v>
      </c>
      <c r="G103" s="339">
        <f>IF(ABS(PRRAS!D512-PRRAS!D872-PRRAS!D873)&gt;1,1,0)</f>
        <v>0</v>
      </c>
      <c r="H103" s="339">
        <f>IF(ABS(PRRAS!E512-PRRAS!E872-PRRAS!E873)&gt;1,1,0)</f>
        <v>0</v>
      </c>
      <c r="I103" s="333"/>
      <c r="J103" s="333"/>
      <c r="K103" s="333"/>
      <c r="L103" s="333"/>
      <c r="M103" s="333"/>
      <c r="N103" s="333"/>
      <c r="O103" s="333"/>
      <c r="P103" s="333"/>
    </row>
    <row r="104" spans="1:16" ht="20.100000000000001" customHeight="1">
      <c r="A104" s="210">
        <f t="shared" si="7"/>
        <v>97</v>
      </c>
      <c r="B104" s="148" t="str">
        <f t="shared" si="13"/>
        <v>Ispravna</v>
      </c>
      <c r="C104" s="219" t="s">
        <v>602</v>
      </c>
      <c r="D104" s="340">
        <v>151</v>
      </c>
      <c r="E104" s="194" t="str">
        <f t="shared" si="11"/>
        <v>AOP 500 mora biti jednak zbroju AOP-a: 860+861 u oba stupca podataka. Dopušteno je odstupanje od 1kn zbog zaokruživanja.</v>
      </c>
      <c r="F104" s="93">
        <f t="shared" si="12"/>
        <v>0</v>
      </c>
      <c r="G104" s="339">
        <f>IF(ABS(PRRAS!D513-PRRAS!D874-PRRAS!D875)&gt;1,1,0)</f>
        <v>0</v>
      </c>
      <c r="H104" s="339">
        <f>IF(ABS(PRRAS!E513-PRRAS!E874-PRRAS!E875)&gt;1,1,0)</f>
        <v>0</v>
      </c>
      <c r="I104" s="333"/>
      <c r="J104" s="333"/>
      <c r="K104" s="333"/>
      <c r="L104" s="333"/>
      <c r="M104" s="333"/>
      <c r="N104" s="333"/>
      <c r="O104" s="333"/>
      <c r="P104" s="333"/>
    </row>
    <row r="105" spans="1:16" ht="20.100000000000001" customHeight="1">
      <c r="A105" s="210">
        <f t="shared" si="7"/>
        <v>98</v>
      </c>
      <c r="B105" s="148" t="str">
        <f t="shared" si="13"/>
        <v>Ispravna</v>
      </c>
      <c r="C105" s="219" t="s">
        <v>603</v>
      </c>
      <c r="D105" s="340">
        <v>151</v>
      </c>
      <c r="E105" s="194" t="str">
        <f t="shared" si="11"/>
        <v>AOP 501 mora biti jednak zbroju AOP-a: 862+863 u oba stupca podataka. Dopušteno je odstupanje od 1kn zbog zaokruživanja.</v>
      </c>
      <c r="F105" s="93">
        <f t="shared" si="12"/>
        <v>0</v>
      </c>
      <c r="G105" s="339">
        <f>IF(ABS(PRRAS!D514-PRRAS!D876-PRRAS!D877)&gt;1,1,0)</f>
        <v>0</v>
      </c>
      <c r="H105" s="339">
        <f>IF(ABS(PRRAS!E514-PRRAS!E876-PRRAS!E877)&gt;1,1,0)</f>
        <v>0</v>
      </c>
      <c r="I105" s="333"/>
      <c r="J105" s="333"/>
      <c r="K105" s="333"/>
      <c r="L105" s="333"/>
      <c r="M105" s="333"/>
      <c r="N105" s="333"/>
      <c r="O105" s="333"/>
      <c r="P105" s="333"/>
    </row>
    <row r="106" spans="1:16" ht="20.100000000000001" customHeight="1">
      <c r="A106" s="210">
        <f t="shared" si="7"/>
        <v>99</v>
      </c>
      <c r="B106" s="148" t="str">
        <f t="shared" si="13"/>
        <v>Ispravna</v>
      </c>
      <c r="C106" s="219" t="s">
        <v>604</v>
      </c>
      <c r="D106" s="340">
        <v>151</v>
      </c>
      <c r="E106" s="194" t="str">
        <f t="shared" si="11"/>
        <v>AOP 502 mora biti jednak zbroju AOP-a: 864+865 u oba stupca podataka. Dopušteno je odstupanje od 1kn zbog zaokruživanja.</v>
      </c>
      <c r="F106" s="93">
        <f t="shared" si="12"/>
        <v>0</v>
      </c>
      <c r="G106" s="339">
        <f>IF(ABS(PRRAS!D515-PRRAS!D878-PRRAS!D879)&gt;1,1,0)</f>
        <v>0</v>
      </c>
      <c r="H106" s="339">
        <f>IF(ABS(PRRAS!E515-PRRAS!E878-PRRAS!E879)&gt;1,1,0)</f>
        <v>0</v>
      </c>
      <c r="I106" s="333"/>
      <c r="J106" s="333"/>
      <c r="K106" s="333"/>
      <c r="L106" s="333"/>
      <c r="M106" s="333"/>
      <c r="N106" s="333"/>
      <c r="O106" s="333"/>
      <c r="P106" s="333"/>
    </row>
    <row r="107" spans="1:16" ht="20.100000000000001" customHeight="1">
      <c r="A107" s="210">
        <f t="shared" si="7"/>
        <v>100</v>
      </c>
      <c r="B107" s="148" t="str">
        <f t="shared" si="13"/>
        <v>Ispravna</v>
      </c>
      <c r="C107" s="219" t="s">
        <v>605</v>
      </c>
      <c r="D107" s="340">
        <v>151</v>
      </c>
      <c r="E107" s="194" t="str">
        <f t="shared" si="11"/>
        <v>AOP 503 mora biti jednak zbroju AOP-a: 866+867 u oba stupca podataka. Dopušteno je odstupanje od 1kn zbog zaokruživanja.</v>
      </c>
      <c r="F107" s="93">
        <f t="shared" si="12"/>
        <v>0</v>
      </c>
      <c r="G107" s="339">
        <f>IF(ABS(PRRAS!D516-PRRAS!D880-PRRAS!D881)&gt;1,1,0)</f>
        <v>0</v>
      </c>
      <c r="H107" s="339">
        <f>IF(ABS(PRRAS!E516-PRRAS!E880-PRRAS!E881)&gt;1,1,0)</f>
        <v>0</v>
      </c>
      <c r="I107" s="333"/>
      <c r="J107" s="333"/>
      <c r="K107" s="333"/>
      <c r="L107" s="333"/>
      <c r="M107" s="333"/>
      <c r="N107" s="333"/>
      <c r="O107" s="333"/>
      <c r="P107" s="333"/>
    </row>
    <row r="108" spans="1:16" ht="20.100000000000001" customHeight="1">
      <c r="A108" s="210">
        <f t="shared" si="7"/>
        <v>101</v>
      </c>
      <c r="B108" s="148" t="str">
        <f t="shared" si="13"/>
        <v>Ispravna</v>
      </c>
      <c r="C108" s="219" t="s">
        <v>606</v>
      </c>
      <c r="D108" s="340">
        <v>151</v>
      </c>
      <c r="E108" s="194" t="str">
        <f t="shared" si="11"/>
        <v>AOP 504 mora biti jednak zbroju AOP-a: 868+869 u oba stupca podataka. Dopušteno je odstupanje od 1kn zbog zaokruživanja.</v>
      </c>
      <c r="F108" s="93">
        <f t="shared" si="12"/>
        <v>0</v>
      </c>
      <c r="G108" s="339">
        <f>IF(ABS(PRRAS!D517-PRRAS!D882-PRRAS!D883)&gt;1,1,0)</f>
        <v>0</v>
      </c>
      <c r="H108" s="339">
        <f>IF(ABS(PRRAS!E517-PRRAS!E882-PRRAS!E883)&gt;1,1,0)</f>
        <v>0</v>
      </c>
      <c r="I108" s="333"/>
      <c r="J108" s="333"/>
      <c r="K108" s="333"/>
      <c r="L108" s="333"/>
      <c r="M108" s="333"/>
      <c r="N108" s="333"/>
      <c r="O108" s="333"/>
      <c r="P108" s="333"/>
    </row>
    <row r="109" spans="1:16" ht="20.100000000000001" customHeight="1">
      <c r="A109" s="210">
        <f t="shared" si="7"/>
        <v>102</v>
      </c>
      <c r="B109" s="148" t="str">
        <f t="shared" si="13"/>
        <v>Ispravna</v>
      </c>
      <c r="C109" s="219" t="s">
        <v>336</v>
      </c>
      <c r="D109" s="340">
        <v>151</v>
      </c>
      <c r="E109" s="194" t="str">
        <f t="shared" si="11"/>
        <v>AOP 505 mora biti jednak zbroju AOP-a: 870+871 u oba stupca podataka. Dopušteno je odstupanje od 1kn zbog zaokruživanja.</v>
      </c>
      <c r="F109" s="93">
        <f t="shared" si="12"/>
        <v>0</v>
      </c>
      <c r="G109" s="339">
        <f>IF(ABS(PRRAS!D518-PRRAS!D884-PRRAS!D885)&gt;1,1,0)</f>
        <v>0</v>
      </c>
      <c r="H109" s="339">
        <f>IF(ABS(PRRAS!E518-PRRAS!E884-PRRAS!E885)&gt;1,1,0)</f>
        <v>0</v>
      </c>
      <c r="I109" s="333"/>
      <c r="J109" s="333"/>
      <c r="K109" s="333"/>
      <c r="L109" s="333"/>
      <c r="M109" s="333"/>
      <c r="N109" s="333"/>
      <c r="O109" s="333"/>
      <c r="P109" s="333"/>
    </row>
    <row r="110" spans="1:16" ht="20.100000000000001" customHeight="1">
      <c r="A110" s="210">
        <f t="shared" si="7"/>
        <v>103</v>
      </c>
      <c r="B110" s="148" t="str">
        <f t="shared" si="13"/>
        <v>Ispravna</v>
      </c>
      <c r="C110" s="219" t="s">
        <v>337</v>
      </c>
      <c r="D110" s="340">
        <v>151</v>
      </c>
      <c r="E110" s="194" t="str">
        <f t="shared" si="11"/>
        <v>AOP 872 je samo dio AOP-a 517 i mora biti manji ili jednak njemu u oba stupca podataka</v>
      </c>
      <c r="F110" s="93">
        <f t="shared" si="12"/>
        <v>0</v>
      </c>
      <c r="G110" s="339">
        <f>IF(PRRAS!D886&gt;PRRAS!D530,1,0)</f>
        <v>0</v>
      </c>
      <c r="H110" s="339">
        <f>IF(PRRAS!E886&gt;PRRAS!E530,1,0)</f>
        <v>0</v>
      </c>
      <c r="I110" s="333"/>
      <c r="J110" s="333"/>
      <c r="K110" s="333"/>
      <c r="L110" s="333"/>
      <c r="M110" s="333"/>
      <c r="N110" s="333"/>
      <c r="O110" s="333"/>
      <c r="P110" s="333"/>
    </row>
    <row r="111" spans="1:16" ht="20.100000000000001" customHeight="1">
      <c r="A111" s="210">
        <f t="shared" si="7"/>
        <v>104</v>
      </c>
      <c r="B111" s="148" t="str">
        <f t="shared" si="13"/>
        <v>Ispravna</v>
      </c>
      <c r="C111" s="219" t="s">
        <v>338</v>
      </c>
      <c r="D111" s="340">
        <v>151</v>
      </c>
      <c r="E111" s="194" t="str">
        <f t="shared" si="11"/>
        <v>Zbroj AOP-a: 874+875 je samo dio AOP-a 527 i mora biti manji ili jednak njemu u oba stupca podataka</v>
      </c>
      <c r="F111" s="93">
        <f t="shared" si="12"/>
        <v>0</v>
      </c>
      <c r="G111" s="339">
        <f>IF(PRRAS!D888+PRRAS!D889&gt;PRRAS!D540,1,0)</f>
        <v>0</v>
      </c>
      <c r="H111" s="339">
        <f>IF(PRRAS!E888+PRRAS!E889&gt;PRRAS!E540,1,0)</f>
        <v>0</v>
      </c>
      <c r="I111" s="333"/>
      <c r="J111" s="333"/>
      <c r="K111" s="333"/>
      <c r="L111" s="333"/>
      <c r="M111" s="333"/>
      <c r="N111" s="333"/>
      <c r="O111" s="333"/>
      <c r="P111" s="333"/>
    </row>
    <row r="112" spans="1:16" ht="20.100000000000001" customHeight="1">
      <c r="A112" s="210">
        <f t="shared" si="7"/>
        <v>105</v>
      </c>
      <c r="B112" s="148" t="str">
        <f t="shared" si="13"/>
        <v>Ispravna</v>
      </c>
      <c r="C112" s="219" t="s">
        <v>339</v>
      </c>
      <c r="D112" s="340">
        <v>151</v>
      </c>
      <c r="E112" s="194" t="str">
        <f t="shared" si="11"/>
        <v>Zbroj AOP-a: 876+877 je samo dio AOP-a 530 i mora biti manji ili jednak njemu u oba stupca podataka</v>
      </c>
      <c r="F112" s="93">
        <f t="shared" si="12"/>
        <v>0</v>
      </c>
      <c r="G112" s="339">
        <f>IF(PRRAS!D890+PRRAS!D891&gt;PRRAS!D543,1,0)</f>
        <v>0</v>
      </c>
      <c r="H112" s="339">
        <f>IF(PRRAS!E890+PRRAS!E891&gt;PRRAS!E543,1,0)</f>
        <v>0</v>
      </c>
      <c r="I112" s="333"/>
      <c r="J112" s="333"/>
      <c r="K112" s="333"/>
      <c r="L112" s="333"/>
      <c r="M112" s="333"/>
      <c r="N112" s="333"/>
      <c r="O112" s="333"/>
      <c r="P112" s="333"/>
    </row>
    <row r="113" spans="1:16" ht="20.100000000000001" customHeight="1">
      <c r="A113" s="210">
        <f t="shared" si="7"/>
        <v>106</v>
      </c>
      <c r="B113" s="148" t="str">
        <f t="shared" si="13"/>
        <v>Ispravna</v>
      </c>
      <c r="C113" s="219" t="s">
        <v>340</v>
      </c>
      <c r="D113" s="340">
        <v>151</v>
      </c>
      <c r="E113" s="194" t="str">
        <f t="shared" si="11"/>
        <v>Zbroj AOP-a: 878+879 je samo dio AOP-a 531 i mora biti manji ili jednak njemu u oba stupca podataka</v>
      </c>
      <c r="F113" s="93">
        <f t="shared" si="12"/>
        <v>0</v>
      </c>
      <c r="G113" s="339">
        <f>IF(PRRAS!D892+PRRAS!D893&gt;PRRAS!D544,1,0)</f>
        <v>0</v>
      </c>
      <c r="H113" s="339">
        <f>IF(PRRAS!E892+PRRAS!E893&gt;PRRAS!E544,1,0)</f>
        <v>0</v>
      </c>
      <c r="I113" s="333"/>
      <c r="J113" s="333"/>
      <c r="K113" s="333"/>
      <c r="L113" s="333"/>
      <c r="M113" s="333"/>
      <c r="N113" s="333"/>
      <c r="O113" s="333"/>
      <c r="P113" s="333"/>
    </row>
    <row r="114" spans="1:16" ht="20.100000000000001" customHeight="1">
      <c r="A114" s="210">
        <f t="shared" si="7"/>
        <v>107</v>
      </c>
      <c r="B114" s="148" t="str">
        <f t="shared" si="13"/>
        <v>Ispravna</v>
      </c>
      <c r="C114" s="219" t="s">
        <v>1052</v>
      </c>
      <c r="D114" s="340">
        <v>151</v>
      </c>
      <c r="E114" s="194" t="str">
        <f t="shared" si="11"/>
        <v>Zbroj AOP-a: 880+881 je samo dio AOP-a 532 i mora biti manji ili jednak njemu u oba stupca podataka</v>
      </c>
      <c r="F114" s="93">
        <f t="shared" si="12"/>
        <v>0</v>
      </c>
      <c r="G114" s="339">
        <f>IF(PRRAS!D894+PRRAS!D895&gt;PRRAS!D545,1,0)</f>
        <v>0</v>
      </c>
      <c r="H114" s="339">
        <f>IF(PRRAS!E894+PRRAS!E895&gt;PRRAS!E545,1,0)</f>
        <v>0</v>
      </c>
      <c r="I114" s="333"/>
      <c r="J114" s="333"/>
      <c r="K114" s="333"/>
      <c r="L114" s="333"/>
      <c r="M114" s="333"/>
      <c r="N114" s="333"/>
      <c r="O114" s="333"/>
      <c r="P114" s="333"/>
    </row>
    <row r="115" spans="1:16" ht="20.100000000000001" customHeight="1">
      <c r="A115" s="210">
        <f t="shared" si="7"/>
        <v>108</v>
      </c>
      <c r="B115" s="148" t="str">
        <f t="shared" si="13"/>
        <v>Ispravna</v>
      </c>
      <c r="C115" s="219" t="s">
        <v>1053</v>
      </c>
      <c r="D115" s="340">
        <v>151</v>
      </c>
      <c r="E115" s="194" t="str">
        <f t="shared" si="11"/>
        <v>AOP 534 mora biti jednak zbroju AOP-a: 882 do 884 u oba stupca podataka. Dopušteno je odstupanje od 1kn zbog zaokruživanja.</v>
      </c>
      <c r="F115" s="93">
        <f t="shared" si="12"/>
        <v>0</v>
      </c>
      <c r="G115" s="339">
        <f>IF(ABS(PRRAS!D547-SUM(PRRAS!D896:D898))&gt;1,1,0)</f>
        <v>0</v>
      </c>
      <c r="H115" s="339">
        <f>IF(ABS(PRRAS!E547-SUM(PRRAS!E896:E898))&gt;1,1,0)</f>
        <v>0</v>
      </c>
      <c r="I115" s="333"/>
      <c r="J115" s="333"/>
      <c r="K115" s="333"/>
      <c r="L115" s="333"/>
      <c r="M115" s="333"/>
      <c r="N115" s="333"/>
      <c r="O115" s="333"/>
      <c r="P115" s="333"/>
    </row>
    <row r="116" spans="1:16" ht="20.100000000000001" customHeight="1">
      <c r="A116" s="210">
        <f t="shared" si="7"/>
        <v>109</v>
      </c>
      <c r="B116" s="148" t="str">
        <f t="shared" si="13"/>
        <v>Ispravna</v>
      </c>
      <c r="C116" s="219" t="s">
        <v>1054</v>
      </c>
      <c r="D116" s="340">
        <v>151</v>
      </c>
      <c r="E116" s="194" t="str">
        <f t="shared" si="11"/>
        <v>Zbroj AOP-a: 885+886 je samo dio AOP-a 536 i mora biti manji ili jednak njemu u oba stupca podataka</v>
      </c>
      <c r="F116" s="93">
        <f t="shared" si="12"/>
        <v>0</v>
      </c>
      <c r="G116" s="339">
        <f>IF(SUM(PRRAS!D899:D900)&gt;PRRAS!D549,1,0)</f>
        <v>0</v>
      </c>
      <c r="H116" s="339">
        <f>IF(SUM(PRRAS!E899:E900)&gt;PRRAS!E549,1,0)</f>
        <v>0</v>
      </c>
      <c r="I116" s="333"/>
      <c r="J116" s="333"/>
      <c r="K116" s="333"/>
      <c r="L116" s="333"/>
      <c r="M116" s="333"/>
      <c r="N116" s="333"/>
      <c r="O116" s="333"/>
      <c r="P116" s="333"/>
    </row>
    <row r="117" spans="1:16" ht="20.100000000000001" customHeight="1">
      <c r="A117" s="210">
        <f t="shared" si="7"/>
        <v>110</v>
      </c>
      <c r="B117" s="148" t="str">
        <f t="shared" si="13"/>
        <v>Ispravna</v>
      </c>
      <c r="C117" s="219" t="s">
        <v>1055</v>
      </c>
      <c r="D117" s="340">
        <v>151</v>
      </c>
      <c r="E117" s="194" t="str">
        <f t="shared" si="11"/>
        <v>Zbroj AOP-a: 887+888 je samo dio AOP-a 537 i mora biti manji ili jednak njemu u oba stupca podataka</v>
      </c>
      <c r="F117" s="93">
        <f t="shared" si="12"/>
        <v>0</v>
      </c>
      <c r="G117" s="339">
        <f>IF(SUM(PRRAS!D901:D902)&gt;PRRAS!D550,1,0)</f>
        <v>0</v>
      </c>
      <c r="H117" s="339">
        <f>IF(SUM(PRRAS!E901:E902)&gt;PRRAS!E550,1,0)</f>
        <v>0</v>
      </c>
      <c r="I117" s="333"/>
      <c r="J117" s="333"/>
      <c r="K117" s="333"/>
      <c r="L117" s="333"/>
      <c r="M117" s="333"/>
      <c r="N117" s="333"/>
      <c r="O117" s="333"/>
      <c r="P117" s="333"/>
    </row>
    <row r="118" spans="1:16" ht="20.100000000000001" customHeight="1">
      <c r="A118" s="210">
        <f t="shared" si="7"/>
        <v>111</v>
      </c>
      <c r="B118" s="148" t="str">
        <f t="shared" si="13"/>
        <v>Ispravna</v>
      </c>
      <c r="C118" s="219" t="s">
        <v>1056</v>
      </c>
      <c r="D118" s="340">
        <v>151</v>
      </c>
      <c r="E118" s="194" t="str">
        <f t="shared" si="11"/>
        <v>Zbroj AOP-a: 889+890 je samo dio AOP-a 538 i mora biti manji ili jednak njemu u oba stupca podataka</v>
      </c>
      <c r="F118" s="93">
        <f t="shared" si="12"/>
        <v>0</v>
      </c>
      <c r="G118" s="339">
        <f>IF(SUM(PRRAS!D903:D904)&gt;PRRAS!D551,1,0)</f>
        <v>0</v>
      </c>
      <c r="H118" s="339">
        <f>IF(SUM(PRRAS!E903:E904)&gt;PRRAS!E551,1,0)</f>
        <v>0</v>
      </c>
      <c r="I118" s="333"/>
      <c r="J118" s="333"/>
      <c r="K118" s="333"/>
      <c r="L118" s="333"/>
      <c r="M118" s="333"/>
      <c r="N118" s="333"/>
      <c r="O118" s="333"/>
      <c r="P118" s="333"/>
    </row>
    <row r="119" spans="1:16" ht="20.100000000000001" customHeight="1">
      <c r="A119" s="210">
        <f t="shared" si="7"/>
        <v>112</v>
      </c>
      <c r="B119" s="148" t="str">
        <f t="shared" si="13"/>
        <v>Ispravna</v>
      </c>
      <c r="C119" s="219" t="s">
        <v>1057</v>
      </c>
      <c r="D119" s="340">
        <v>151</v>
      </c>
      <c r="E119" s="194" t="str">
        <f t="shared" si="11"/>
        <v>AOP 543 mora biti jednak zbroju AOP-a: 891 do 893 u oba stupca podataka. Dopušteno je odstupanje od 1kn zbog zaokruživanja.</v>
      </c>
      <c r="F119" s="93">
        <f t="shared" ref="F119:F141" si="14">MAX(G119:J119)</f>
        <v>0</v>
      </c>
      <c r="G119" s="339">
        <f>IF(ABS(PRRAS!D556-SUM(PRRAS!D905:D907))&gt;1,1,0)</f>
        <v>0</v>
      </c>
      <c r="H119" s="339">
        <f>IF(ABS(PRRAS!E556-SUM(PRRAS!E905:E907))&gt;1,1,0)</f>
        <v>0</v>
      </c>
      <c r="I119" s="333"/>
      <c r="J119" s="333"/>
      <c r="K119" s="333"/>
      <c r="L119" s="333"/>
      <c r="M119" s="333"/>
      <c r="N119" s="333"/>
      <c r="O119" s="333"/>
      <c r="P119" s="333"/>
    </row>
    <row r="120" spans="1:16" ht="20.100000000000001" customHeight="1">
      <c r="A120" s="210">
        <f t="shared" si="7"/>
        <v>113</v>
      </c>
      <c r="B120" s="148" t="str">
        <f t="shared" si="13"/>
        <v>Ispravna</v>
      </c>
      <c r="C120" s="219" t="s">
        <v>1058</v>
      </c>
      <c r="D120" s="340">
        <v>151</v>
      </c>
      <c r="E120" s="194" t="str">
        <f t="shared" si="11"/>
        <v>AOP 544 mora biti jednak zbroju AOP-a: 894 do 896 u oba stupca podataka. Dopušteno je odstupanje od 1kn zbog zaokruživanja.</v>
      </c>
      <c r="F120" s="93">
        <f t="shared" si="14"/>
        <v>0</v>
      </c>
      <c r="G120" s="339">
        <f>IF(ABS(PRRAS!D557-SUM(PRRAS!D908:D910))&gt;1,1,0)</f>
        <v>0</v>
      </c>
      <c r="H120" s="339">
        <f>IF(ABS(PRRAS!E557-SUM(PRRAS!E908:E910))&gt;1,1,0)</f>
        <v>0</v>
      </c>
      <c r="I120" s="333"/>
      <c r="J120" s="333"/>
      <c r="K120" s="333"/>
      <c r="L120" s="333"/>
      <c r="M120" s="333"/>
      <c r="N120" s="333"/>
      <c r="O120" s="333"/>
      <c r="P120" s="333"/>
    </row>
    <row r="121" spans="1:16" ht="20.100000000000001" customHeight="1">
      <c r="A121" s="210">
        <f t="shared" si="7"/>
        <v>114</v>
      </c>
      <c r="B121" s="148" t="str">
        <f t="shared" si="13"/>
        <v>Ispravna</v>
      </c>
      <c r="C121" s="219" t="s">
        <v>1059</v>
      </c>
      <c r="D121" s="340">
        <v>151</v>
      </c>
      <c r="E121" s="194" t="str">
        <f t="shared" si="11"/>
        <v>AOP 548 mora biti jednak zbroju AOP-a: 897+898 u oba stupca podataka. Dopušteno je odstupanje od 1kn zbog zaokruživanja.</v>
      </c>
      <c r="F121" s="93">
        <f t="shared" si="14"/>
        <v>0</v>
      </c>
      <c r="G121" s="339">
        <f>IF(ABS(PRRAS!D561-SUM(PRRAS!D911:D912))&gt;1,1,0)</f>
        <v>0</v>
      </c>
      <c r="H121" s="339">
        <f>IF(ABS(PRRAS!E561-SUM(PRRAS!E911:E912))&gt;1,1,0)</f>
        <v>0</v>
      </c>
      <c r="I121" s="333"/>
      <c r="J121" s="333"/>
      <c r="K121" s="333"/>
      <c r="L121" s="333"/>
      <c r="M121" s="333"/>
      <c r="N121" s="333"/>
      <c r="O121" s="333"/>
      <c r="P121" s="333"/>
    </row>
    <row r="122" spans="1:16" ht="20.100000000000001" customHeight="1">
      <c r="A122" s="210">
        <f t="shared" si="7"/>
        <v>115</v>
      </c>
      <c r="B122" s="148" t="str">
        <f t="shared" si="13"/>
        <v>Ispravna</v>
      </c>
      <c r="C122" s="219" t="s">
        <v>1060</v>
      </c>
      <c r="D122" s="340">
        <v>151</v>
      </c>
      <c r="E122" s="194" t="str">
        <f t="shared" si="11"/>
        <v>AOP 549 mora biti jednak zbroju AOP-a: 899 do 901 u oba stupca podataka. Dopušteno je odstupanje od 1kn zbog zaokruživanja.</v>
      </c>
      <c r="F122" s="93">
        <f t="shared" si="14"/>
        <v>0</v>
      </c>
      <c r="G122" s="339">
        <f>IF(ABS(PRRAS!D562-SUM(PRRAS!D913:D915))&gt;1,1,0)</f>
        <v>0</v>
      </c>
      <c r="H122" s="339">
        <f>IF(ABS(PRRAS!E562-SUM(PRRAS!E913:E915))&gt;1,1,0)</f>
        <v>0</v>
      </c>
      <c r="I122" s="333"/>
      <c r="J122" s="333"/>
      <c r="K122" s="333"/>
      <c r="L122" s="333"/>
      <c r="M122" s="333"/>
      <c r="N122" s="333"/>
      <c r="O122" s="333"/>
      <c r="P122" s="333"/>
    </row>
    <row r="123" spans="1:16" ht="20.100000000000001" customHeight="1">
      <c r="A123" s="210">
        <f t="shared" si="7"/>
        <v>116</v>
      </c>
      <c r="B123" s="148" t="str">
        <f t="shared" si="13"/>
        <v>Ispravna</v>
      </c>
      <c r="C123" s="219" t="s">
        <v>1061</v>
      </c>
      <c r="D123" s="340">
        <v>151</v>
      </c>
      <c r="E123" s="194" t="str">
        <f t="shared" si="11"/>
        <v>AOP 550 mora biti jednak zbroju AOP-a: 902 do 904 u oba stupca podataka. Dopušteno je odstupanje od 1kn zbog zaokruživanja.</v>
      </c>
      <c r="F123" s="93">
        <f t="shared" si="14"/>
        <v>0</v>
      </c>
      <c r="G123" s="339">
        <f>IF(ABS(PRRAS!D563-SUM(PRRAS!D916:D918))&gt;1,1,0)</f>
        <v>0</v>
      </c>
      <c r="H123" s="339">
        <f>IF(ABS(PRRAS!E563-SUM(PRRAS!E916:E918))&gt;1,1,0)</f>
        <v>0</v>
      </c>
      <c r="I123" s="333"/>
      <c r="J123" s="333"/>
      <c r="K123" s="333"/>
      <c r="L123" s="333"/>
      <c r="M123" s="333"/>
      <c r="N123" s="333"/>
      <c r="O123" s="333"/>
      <c r="P123" s="333"/>
    </row>
    <row r="124" spans="1:16" ht="20.100000000000001" customHeight="1">
      <c r="A124" s="210">
        <f t="shared" si="7"/>
        <v>117</v>
      </c>
      <c r="B124" s="148" t="str">
        <f t="shared" ref="B124:B154" si="15">IF(F124=1,"Pogreška","Ispravna")</f>
        <v>Ispravna</v>
      </c>
      <c r="C124" s="219" t="s">
        <v>1062</v>
      </c>
      <c r="D124" s="340">
        <v>151</v>
      </c>
      <c r="E124" s="194" t="str">
        <f t="shared" si="11"/>
        <v>AOP 551 mora biti jednak zbroju AOP-a: 905 do 907 u oba stupca podataka. Dopušteno je odstupanje od 1kn zbog zaokruživanja.</v>
      </c>
      <c r="F124" s="93">
        <f t="shared" si="14"/>
        <v>0</v>
      </c>
      <c r="G124" s="339">
        <f>IF(ABS(PRRAS!D564-SUM(PRRAS!D919:D921))&gt;1,1,0)</f>
        <v>0</v>
      </c>
      <c r="H124" s="339">
        <f>IF(ABS(PRRAS!E564-SUM(PRRAS!E919:E921))&gt;1,1,0)</f>
        <v>0</v>
      </c>
      <c r="I124" s="333"/>
      <c r="J124" s="333"/>
      <c r="K124" s="333"/>
      <c r="L124" s="333"/>
      <c r="M124" s="333"/>
      <c r="N124" s="333"/>
      <c r="O124" s="333"/>
      <c r="P124" s="333"/>
    </row>
    <row r="125" spans="1:16" ht="20.100000000000001" customHeight="1">
      <c r="A125" s="210">
        <f t="shared" si="7"/>
        <v>118</v>
      </c>
      <c r="B125" s="148" t="str">
        <f t="shared" si="15"/>
        <v>Ispravna</v>
      </c>
      <c r="C125" s="219" t="s">
        <v>1063</v>
      </c>
      <c r="D125" s="340">
        <v>151</v>
      </c>
      <c r="E125" s="194" t="str">
        <f t="shared" si="11"/>
        <v>AOP 552 mora biti jednak zbroju AOP-a: 908 do 910 u oba stupca podataka. Dopušteno je odstupanje od 1kn zbog zaokruživanja.</v>
      </c>
      <c r="F125" s="93">
        <f t="shared" si="14"/>
        <v>0</v>
      </c>
      <c r="G125" s="339">
        <f>IF(ABS(PRRAS!D565-SUM(PRRAS!D922:D924))&gt;1,1,0)</f>
        <v>0</v>
      </c>
      <c r="H125" s="339">
        <f>IF(ABS(PRRAS!E565-SUM(PRRAS!E922:E924))&gt;1,1,0)</f>
        <v>0</v>
      </c>
      <c r="I125" s="333"/>
      <c r="J125" s="333"/>
      <c r="K125" s="333"/>
      <c r="L125" s="333"/>
      <c r="M125" s="333"/>
      <c r="N125" s="333"/>
      <c r="O125" s="333"/>
      <c r="P125" s="333"/>
    </row>
    <row r="126" spans="1:16" ht="20.100000000000001" customHeight="1">
      <c r="A126" s="210">
        <f t="shared" si="7"/>
        <v>119</v>
      </c>
      <c r="B126" s="148" t="str">
        <f t="shared" si="15"/>
        <v>Ispravna</v>
      </c>
      <c r="C126" s="219" t="s">
        <v>1064</v>
      </c>
      <c r="D126" s="340">
        <v>151</v>
      </c>
      <c r="E126" s="194" t="str">
        <f t="shared" ref="E126:E188" si="16">C126</f>
        <v>AOP 553 mora biti jednak zbroju AOP-a: 911 do 913 u oba stupca podataka. Dopušteno je odstupanje od 1kn zbog zaokruživanja.</v>
      </c>
      <c r="F126" s="93">
        <f t="shared" si="14"/>
        <v>0</v>
      </c>
      <c r="G126" s="339">
        <f>IF(ABS(PRRAS!D566-SUM(PRRAS!D925:D927))&gt;1,1,0)</f>
        <v>0</v>
      </c>
      <c r="H126" s="339">
        <f>IF(ABS(PRRAS!E566-SUM(PRRAS!E925:E927))&gt;1,1,0)</f>
        <v>0</v>
      </c>
      <c r="I126" s="333"/>
      <c r="J126" s="333"/>
      <c r="K126" s="333"/>
      <c r="L126" s="333"/>
      <c r="M126" s="333"/>
      <c r="N126" s="333"/>
      <c r="O126" s="333"/>
      <c r="P126" s="333"/>
    </row>
    <row r="127" spans="1:16" ht="20.100000000000001" customHeight="1">
      <c r="A127" s="210">
        <f t="shared" si="7"/>
        <v>120</v>
      </c>
      <c r="B127" s="148" t="str">
        <f t="shared" si="15"/>
        <v>Ispravna</v>
      </c>
      <c r="C127" s="219" t="s">
        <v>1065</v>
      </c>
      <c r="D127" s="340">
        <v>151</v>
      </c>
      <c r="E127" s="194" t="str">
        <f t="shared" si="16"/>
        <v>AOP 554 mora biti jednak zbroju AOP-a: 914 do 916 u oba stupca podataka. Dopušteno je odstupanje od 1kn zbog zaokruživanja.</v>
      </c>
      <c r="F127" s="93">
        <f t="shared" si="14"/>
        <v>0</v>
      </c>
      <c r="G127" s="339">
        <f>IF(ABS(PRRAS!D567-SUM(PRRAS!D928:D930))&gt;1,1,0)</f>
        <v>0</v>
      </c>
      <c r="H127" s="339">
        <f>IF(ABS(PRRAS!E567-SUM(PRRAS!E928:E930))&gt;1,1,0)</f>
        <v>0</v>
      </c>
      <c r="I127" s="333"/>
      <c r="J127" s="333"/>
      <c r="K127" s="333"/>
      <c r="L127" s="333"/>
      <c r="M127" s="333"/>
      <c r="N127" s="333"/>
      <c r="O127" s="333"/>
      <c r="P127" s="333"/>
    </row>
    <row r="128" spans="1:16" ht="20.100000000000001" customHeight="1">
      <c r="A128" s="210">
        <f t="shared" si="7"/>
        <v>121</v>
      </c>
      <c r="B128" s="148" t="str">
        <f t="shared" si="15"/>
        <v>Ispravna</v>
      </c>
      <c r="C128" s="219" t="s">
        <v>1066</v>
      </c>
      <c r="D128" s="340">
        <v>151</v>
      </c>
      <c r="E128" s="194" t="str">
        <f t="shared" si="16"/>
        <v>AOP 917 je samo dio AOP-a 587 i mora biti manji ili jednak njemu u oba stupca podataka</v>
      </c>
      <c r="F128" s="93">
        <f t="shared" si="14"/>
        <v>0</v>
      </c>
      <c r="G128" s="339">
        <f>IF(PRRAS!D931&gt;PRRAS!D600,1,0)</f>
        <v>0</v>
      </c>
      <c r="H128" s="339">
        <f>IF(PRRAS!E931&gt;PRRAS!E600,1,0)</f>
        <v>0</v>
      </c>
      <c r="I128" s="333"/>
      <c r="J128" s="333"/>
      <c r="K128" s="333"/>
      <c r="L128" s="333"/>
      <c r="M128" s="333"/>
      <c r="N128" s="333"/>
      <c r="O128" s="333"/>
      <c r="P128" s="333"/>
    </row>
    <row r="129" spans="1:16" ht="20.100000000000001" customHeight="1">
      <c r="A129" s="210">
        <f t="shared" si="7"/>
        <v>122</v>
      </c>
      <c r="B129" s="148" t="str">
        <f t="shared" si="15"/>
        <v>Ispravna</v>
      </c>
      <c r="C129" s="219" t="s">
        <v>1067</v>
      </c>
      <c r="D129" s="340">
        <v>151</v>
      </c>
      <c r="E129" s="194" t="str">
        <f t="shared" si="16"/>
        <v>AOP 918 je samo dio AOP-a 588 i mora biti manji ili jednak njemu u oba stupca podataka</v>
      </c>
      <c r="F129" s="93">
        <f t="shared" si="14"/>
        <v>0</v>
      </c>
      <c r="G129" s="339">
        <f>IF(PRRAS!D932&gt;PRRAS!D601,1,0)</f>
        <v>0</v>
      </c>
      <c r="H129" s="339">
        <f>IF(PRRAS!E932&gt;PRRAS!E601,1,0)</f>
        <v>0</v>
      </c>
      <c r="I129" s="333"/>
      <c r="J129" s="333"/>
      <c r="K129" s="333"/>
      <c r="L129" s="333"/>
      <c r="M129" s="333"/>
      <c r="N129" s="333"/>
      <c r="O129" s="333"/>
      <c r="P129" s="333"/>
    </row>
    <row r="130" spans="1:16" ht="20.100000000000001" customHeight="1">
      <c r="A130" s="210">
        <f t="shared" si="7"/>
        <v>123</v>
      </c>
      <c r="B130" s="148" t="str">
        <f t="shared" si="15"/>
        <v>Ispravna</v>
      </c>
      <c r="C130" s="219" t="s">
        <v>1068</v>
      </c>
      <c r="D130" s="340">
        <v>151</v>
      </c>
      <c r="E130" s="194" t="str">
        <f t="shared" si="16"/>
        <v>AOP 919 je samo dio AOP-a 589 i mora biti manji ili jednak njemu u oba stupca podataka</v>
      </c>
      <c r="F130" s="93">
        <f t="shared" si="14"/>
        <v>0</v>
      </c>
      <c r="G130" s="339">
        <f>IF(PRRAS!D933&gt;PRRAS!D602,1,0)</f>
        <v>0</v>
      </c>
      <c r="H130" s="339">
        <f>IF(PRRAS!E933&gt;PRRAS!E602,1,0)</f>
        <v>0</v>
      </c>
      <c r="I130" s="333"/>
      <c r="J130" s="333"/>
      <c r="K130" s="333"/>
      <c r="L130" s="333"/>
      <c r="M130" s="333"/>
      <c r="N130" s="333"/>
      <c r="O130" s="333"/>
      <c r="P130" s="333"/>
    </row>
    <row r="131" spans="1:16" ht="20.100000000000001" customHeight="1">
      <c r="A131" s="210">
        <f t="shared" si="7"/>
        <v>124</v>
      </c>
      <c r="B131" s="148" t="str">
        <f t="shared" si="15"/>
        <v>Ispravna</v>
      </c>
      <c r="C131" s="219" t="s">
        <v>4188</v>
      </c>
      <c r="D131" s="340">
        <v>151</v>
      </c>
      <c r="E131" s="194" t="str">
        <f t="shared" si="16"/>
        <v>AOP 920 je samo dio AOP-a 590 i mora biti manji ili jednak njemu u oba stupca podataka</v>
      </c>
      <c r="F131" s="93">
        <f t="shared" si="14"/>
        <v>0</v>
      </c>
      <c r="G131" s="339">
        <f>IF(PRRAS!D934&gt;PRRAS!D603,1,0)</f>
        <v>0</v>
      </c>
      <c r="H131" s="339">
        <f>IF(PRRAS!E934&gt;PRRAS!E603,1,0)</f>
        <v>0</v>
      </c>
      <c r="I131" s="333"/>
      <c r="J131" s="333"/>
      <c r="K131" s="333"/>
      <c r="L131" s="333"/>
      <c r="M131" s="333"/>
      <c r="N131" s="333"/>
      <c r="O131" s="333"/>
      <c r="P131" s="333"/>
    </row>
    <row r="132" spans="1:16" ht="20.100000000000001" customHeight="1">
      <c r="A132" s="210">
        <f t="shared" si="7"/>
        <v>125</v>
      </c>
      <c r="B132" s="148" t="str">
        <f t="shared" si="15"/>
        <v>Ispravna</v>
      </c>
      <c r="C132" s="219" t="s">
        <v>4189</v>
      </c>
      <c r="D132" s="340">
        <v>151</v>
      </c>
      <c r="E132" s="194" t="str">
        <f t="shared" si="16"/>
        <v>Zbroj AOP-a: 921 do 923 je samo dio AOP-a 592 i mora biti manji ili jednak njemu u oba stupca podataka</v>
      </c>
      <c r="F132" s="93">
        <f t="shared" si="14"/>
        <v>0</v>
      </c>
      <c r="G132" s="339">
        <f>IF(SUM(PRRAS!D935:D937)&gt;PRRAS!D605,1,0)</f>
        <v>0</v>
      </c>
      <c r="H132" s="339">
        <f>IF(SUM(PRRAS!E935:E937)&gt;PRRAS!E605,1,0)</f>
        <v>0</v>
      </c>
      <c r="I132" s="333"/>
      <c r="J132" s="333"/>
      <c r="K132" s="333"/>
      <c r="L132" s="333"/>
      <c r="M132" s="333"/>
      <c r="N132" s="333"/>
      <c r="O132" s="333"/>
      <c r="P132" s="333"/>
    </row>
    <row r="133" spans="1:16" ht="20.100000000000001" customHeight="1">
      <c r="A133" s="210">
        <f t="shared" si="7"/>
        <v>126</v>
      </c>
      <c r="B133" s="148" t="str">
        <f t="shared" si="15"/>
        <v>Ispravna</v>
      </c>
      <c r="C133" s="219" t="s">
        <v>4190</v>
      </c>
      <c r="D133" s="340">
        <v>151</v>
      </c>
      <c r="E133" s="194" t="str">
        <f t="shared" si="16"/>
        <v>AOP 924 je samo dio AOP-a 593 i mora biti manji ili jednak njemu u oba stupca podataka</v>
      </c>
      <c r="F133" s="93">
        <f t="shared" si="14"/>
        <v>0</v>
      </c>
      <c r="G133" s="339">
        <f>IF(PRRAS!D938&gt;PRRAS!D606,1,0)</f>
        <v>0</v>
      </c>
      <c r="H133" s="339">
        <f>IF(PRRAS!E938&gt;PRRAS!E606,1,0)</f>
        <v>0</v>
      </c>
      <c r="I133" s="333"/>
      <c r="J133" s="333"/>
      <c r="K133" s="333"/>
      <c r="L133" s="333"/>
      <c r="M133" s="333"/>
      <c r="N133" s="333"/>
      <c r="O133" s="333"/>
      <c r="P133" s="333"/>
    </row>
    <row r="134" spans="1:16" ht="20.100000000000001" customHeight="1">
      <c r="A134" s="210">
        <f t="shared" si="7"/>
        <v>127</v>
      </c>
      <c r="B134" s="148" t="str">
        <f t="shared" si="15"/>
        <v>Ispravna</v>
      </c>
      <c r="C134" s="219" t="s">
        <v>4191</v>
      </c>
      <c r="D134" s="340">
        <v>151</v>
      </c>
      <c r="E134" s="194" t="str">
        <f t="shared" si="16"/>
        <v>Zbroj AOP-a: 925 do 926 je samo dio AOP-a 594 i mora biti manji ili jednak njemu u oba stupca podataka</v>
      </c>
      <c r="F134" s="93">
        <f t="shared" si="14"/>
        <v>0</v>
      </c>
      <c r="G134" s="339">
        <f>IF(PRRAS!D939+PRRAS!D940&gt;PRRAS!D607,1,0)</f>
        <v>0</v>
      </c>
      <c r="H134" s="339">
        <f>IF(PRRAS!E939+PRRAS!E940&gt;PRRAS!E607,1,0)</f>
        <v>0</v>
      </c>
      <c r="I134" s="333"/>
      <c r="J134" s="333"/>
      <c r="K134" s="333"/>
      <c r="L134" s="333"/>
      <c r="M134" s="333"/>
      <c r="N134" s="333"/>
      <c r="O134" s="333"/>
      <c r="P134" s="333"/>
    </row>
    <row r="135" spans="1:16" ht="20.100000000000001" customHeight="1">
      <c r="A135" s="210">
        <f t="shared" si="7"/>
        <v>128</v>
      </c>
      <c r="B135" s="148" t="str">
        <f t="shared" si="15"/>
        <v>Ispravna</v>
      </c>
      <c r="C135" s="219" t="s">
        <v>4192</v>
      </c>
      <c r="D135" s="340">
        <v>151</v>
      </c>
      <c r="E135" s="194" t="str">
        <f t="shared" si="16"/>
        <v>AOP 927 je samo dio AOP-a 596 i mora biti manji ili jednak njemu u oba stupca podataka</v>
      </c>
      <c r="F135" s="93">
        <f t="shared" si="14"/>
        <v>0</v>
      </c>
      <c r="G135" s="339">
        <f>IF(PRRAS!D941&gt;PRRAS!D609,1,0)</f>
        <v>0</v>
      </c>
      <c r="H135" s="339">
        <f>IF(PRRAS!E941&gt;PRRAS!E609,1,0)</f>
        <v>0</v>
      </c>
      <c r="I135" s="333"/>
      <c r="J135" s="333"/>
      <c r="K135" s="333"/>
      <c r="L135" s="333"/>
      <c r="M135" s="333"/>
      <c r="N135" s="333"/>
      <c r="O135" s="333"/>
      <c r="P135" s="333"/>
    </row>
    <row r="136" spans="1:16" ht="20.100000000000001" customHeight="1">
      <c r="A136" s="210">
        <f t="shared" si="7"/>
        <v>129</v>
      </c>
      <c r="B136" s="148" t="str">
        <f t="shared" si="15"/>
        <v>Ispravna</v>
      </c>
      <c r="C136" s="219" t="s">
        <v>2205</v>
      </c>
      <c r="D136" s="340">
        <v>151</v>
      </c>
      <c r="E136" s="194" t="str">
        <f t="shared" si="16"/>
        <v>Zbroj AOP-a: 928 do 930 je samo dio AOP-a 598 i mora biti manji ili jednak njemu u oba stupca podataka</v>
      </c>
      <c r="F136" s="93">
        <f t="shared" si="14"/>
        <v>0</v>
      </c>
      <c r="G136" s="339">
        <f>IF(SUM(PRRAS!D942:D944)&gt;PRRAS!D611,1,0)</f>
        <v>0</v>
      </c>
      <c r="H136" s="339">
        <f>IF(SUM(PRRAS!E942:E944)&gt;PRRAS!E611,1,0)</f>
        <v>0</v>
      </c>
      <c r="I136" s="333"/>
      <c r="J136" s="333"/>
      <c r="K136" s="333"/>
      <c r="L136" s="333"/>
      <c r="M136" s="333"/>
      <c r="N136" s="333"/>
      <c r="O136" s="333"/>
      <c r="P136" s="333"/>
    </row>
    <row r="137" spans="1:16" ht="20.100000000000001" customHeight="1">
      <c r="A137" s="210">
        <f t="shared" si="7"/>
        <v>130</v>
      </c>
      <c r="B137" s="148" t="str">
        <f t="shared" si="15"/>
        <v>Ispravna</v>
      </c>
      <c r="C137" s="219" t="s">
        <v>2206</v>
      </c>
      <c r="D137" s="340">
        <v>151</v>
      </c>
      <c r="E137" s="194" t="str">
        <f t="shared" si="16"/>
        <v>AOP 931 je samo dio AOP-a 599 i mora biti manji ili jednak njemu u oba stupca podataka</v>
      </c>
      <c r="F137" s="93">
        <f t="shared" si="14"/>
        <v>0</v>
      </c>
      <c r="G137" s="339">
        <f>IF(PRRAS!D945&gt;PRRAS!D612,1,0)</f>
        <v>0</v>
      </c>
      <c r="H137" s="339">
        <f>IF(PRRAS!E945&gt;PRRAS!E612,1,0)</f>
        <v>0</v>
      </c>
      <c r="I137" s="333"/>
      <c r="J137" s="333"/>
      <c r="K137" s="333"/>
      <c r="L137" s="333"/>
      <c r="M137" s="333"/>
      <c r="N137" s="333"/>
      <c r="O137" s="333"/>
      <c r="P137" s="333"/>
    </row>
    <row r="138" spans="1:16" ht="20.100000000000001" customHeight="1">
      <c r="A138" s="210">
        <f t="shared" si="7"/>
        <v>131</v>
      </c>
      <c r="B138" s="148" t="str">
        <f t="shared" si="15"/>
        <v>Ispravna</v>
      </c>
      <c r="C138" s="219" t="s">
        <v>47</v>
      </c>
      <c r="D138" s="340">
        <v>151</v>
      </c>
      <c r="E138" s="194" t="str">
        <f t="shared" si="16"/>
        <v>Zbroj AOP-a: 932 do 933 je samo dio AOP-a 600 i mora biti manji ili jednak njemu u oba stupca podataka</v>
      </c>
      <c r="F138" s="93">
        <f t="shared" si="14"/>
        <v>0</v>
      </c>
      <c r="G138" s="339">
        <f>IF(SUM(PRRAS!D946:D947)&gt;PRRAS!D613,1,0)</f>
        <v>0</v>
      </c>
      <c r="H138" s="339">
        <f>IF(SUM(PRRAS!E946:E947)&gt;PRRAS!E613,1,0)</f>
        <v>0</v>
      </c>
      <c r="I138" s="333"/>
      <c r="J138" s="333"/>
      <c r="K138" s="333"/>
      <c r="L138" s="333"/>
      <c r="M138" s="333"/>
      <c r="N138" s="333"/>
      <c r="O138" s="333"/>
      <c r="P138" s="333"/>
    </row>
    <row r="139" spans="1:16" ht="20.100000000000001" customHeight="1">
      <c r="A139" s="210">
        <f t="shared" si="7"/>
        <v>132</v>
      </c>
      <c r="B139" s="148" t="str">
        <f t="shared" si="15"/>
        <v>Ispravna</v>
      </c>
      <c r="C139" s="219" t="s">
        <v>48</v>
      </c>
      <c r="D139" s="340">
        <v>151</v>
      </c>
      <c r="E139" s="194" t="str">
        <f t="shared" si="16"/>
        <v>Zbroj AOP-a: 934 do 936 je samo dio AOP-a 601 i mora biti manji ili jednak njemu u oba stupca podataka</v>
      </c>
      <c r="F139" s="93">
        <f t="shared" si="14"/>
        <v>0</v>
      </c>
      <c r="G139" s="339">
        <f>IF(SUM(PRRAS!D948:D950)&gt;PRRAS!D614,1,0)</f>
        <v>0</v>
      </c>
      <c r="H139" s="339">
        <f>IF(SUM(PRRAS!E948:E950)&gt;PRRAS!E614,1,0)</f>
        <v>0</v>
      </c>
      <c r="I139" s="333"/>
      <c r="J139" s="333"/>
      <c r="K139" s="333"/>
      <c r="L139" s="333"/>
      <c r="M139" s="333"/>
      <c r="N139" s="333"/>
      <c r="O139" s="333"/>
      <c r="P139" s="333"/>
    </row>
    <row r="140" spans="1:16" ht="20.100000000000001" customHeight="1">
      <c r="A140" s="210">
        <f t="shared" si="7"/>
        <v>133</v>
      </c>
      <c r="B140" s="148" t="str">
        <f t="shared" si="15"/>
        <v>Ispravna</v>
      </c>
      <c r="C140" s="219" t="s">
        <v>49</v>
      </c>
      <c r="D140" s="340">
        <v>151</v>
      </c>
      <c r="E140" s="194" t="str">
        <f t="shared" si="16"/>
        <v>AOP 937 je samo dio AOP-a 602 i mora biti manji ili jednak njemu u oba stupca podataka</v>
      </c>
      <c r="F140" s="93">
        <f t="shared" si="14"/>
        <v>0</v>
      </c>
      <c r="G140" s="339">
        <f>IF(PRRAS!D951&gt;PRRAS!D615,1,0)</f>
        <v>0</v>
      </c>
      <c r="H140" s="339">
        <f>IF(PRRAS!E951&gt;PRRAS!E615,1,0)</f>
        <v>0</v>
      </c>
      <c r="I140" s="333"/>
      <c r="J140" s="333"/>
      <c r="K140" s="333"/>
      <c r="L140" s="333"/>
      <c r="M140" s="333"/>
      <c r="N140" s="333"/>
      <c r="O140" s="333"/>
      <c r="P140" s="333"/>
    </row>
    <row r="141" spans="1:16" ht="20.100000000000001" customHeight="1">
      <c r="A141" s="210">
        <f t="shared" si="7"/>
        <v>134</v>
      </c>
      <c r="B141" s="148" t="str">
        <f t="shared" si="15"/>
        <v>Ispravna</v>
      </c>
      <c r="C141" s="219" t="s">
        <v>3170</v>
      </c>
      <c r="D141" s="340">
        <v>151</v>
      </c>
      <c r="E141" s="194" t="str">
        <f t="shared" si="16"/>
        <v>Zbroj AOP-a: 938+939 je samo dio AOP-a 603 i mora biti manji ili jednak njemu u oba stupca podataka</v>
      </c>
      <c r="F141" s="93">
        <f t="shared" si="14"/>
        <v>0</v>
      </c>
      <c r="G141" s="339">
        <f>IF(SUM(PRRAS!D952:D953)&gt;PRRAS!D616,1,0)</f>
        <v>0</v>
      </c>
      <c r="H141" s="339">
        <f>IF(SUM(PRRAS!E952:E953)&gt;PRRAS!E616,1,0)</f>
        <v>0</v>
      </c>
      <c r="I141" s="333"/>
      <c r="J141" s="333"/>
      <c r="K141" s="333"/>
      <c r="L141" s="333"/>
      <c r="M141" s="333"/>
      <c r="N141" s="333"/>
      <c r="O141" s="333"/>
      <c r="P141" s="333"/>
    </row>
    <row r="142" spans="1:16" ht="20.100000000000001" customHeight="1">
      <c r="A142" s="210">
        <f t="shared" si="7"/>
        <v>135</v>
      </c>
      <c r="B142" s="148" t="str">
        <f t="shared" si="15"/>
        <v>Ispravna</v>
      </c>
      <c r="C142" s="219" t="s">
        <v>3171</v>
      </c>
      <c r="D142" s="340">
        <v>151</v>
      </c>
      <c r="E142" s="194" t="str">
        <f t="shared" si="16"/>
        <v>AOP 940 je samo dio AOP-a 605 i mora biti manji ili jednak njemu u oba stupca podataka</v>
      </c>
      <c r="F142" s="93">
        <f t="shared" ref="F142:F151" si="17">MAX(G142:J142)</f>
        <v>0</v>
      </c>
      <c r="G142" s="339">
        <f>IF(PRRAS!D954&gt;PRRAS!D618,1,0)</f>
        <v>0</v>
      </c>
      <c r="H142" s="339">
        <f>IF(PRRAS!E954&gt;PRRAS!E618,1,0)</f>
        <v>0</v>
      </c>
      <c r="I142" s="333"/>
      <c r="J142" s="333"/>
      <c r="K142" s="333"/>
      <c r="L142" s="333"/>
      <c r="M142" s="333"/>
      <c r="N142" s="333"/>
      <c r="O142" s="333"/>
      <c r="P142" s="333"/>
    </row>
    <row r="143" spans="1:16" ht="20.100000000000001" customHeight="1">
      <c r="A143" s="210">
        <f t="shared" si="7"/>
        <v>136</v>
      </c>
      <c r="B143" s="148" t="str">
        <f t="shared" si="15"/>
        <v>Ispravna</v>
      </c>
      <c r="C143" s="220" t="s">
        <v>3172</v>
      </c>
      <c r="D143" s="340">
        <v>151</v>
      </c>
      <c r="E143" s="194" t="str">
        <f t="shared" si="16"/>
        <v>AOP 941 je samo dio AOP-a 606 i mora biti manji ili jednak njemu u oba stupca podataka</v>
      </c>
      <c r="F143" s="93">
        <f t="shared" si="17"/>
        <v>0</v>
      </c>
      <c r="G143" s="339">
        <f>IF(PRRAS!D955&gt;PRRAS!D619,1,0)</f>
        <v>0</v>
      </c>
      <c r="H143" s="339">
        <f>IF(PRRAS!E955&gt;PRRAS!E619,1,0)</f>
        <v>0</v>
      </c>
      <c r="I143" s="333"/>
      <c r="J143" s="333"/>
      <c r="K143" s="333"/>
      <c r="L143" s="333"/>
      <c r="M143" s="333"/>
      <c r="N143" s="333"/>
      <c r="O143" s="333"/>
      <c r="P143" s="333"/>
    </row>
    <row r="144" spans="1:16" ht="20.100000000000001" customHeight="1">
      <c r="A144" s="210">
        <f t="shared" si="7"/>
        <v>137</v>
      </c>
      <c r="B144" s="148" t="str">
        <f t="shared" si="15"/>
        <v>Ispravna</v>
      </c>
      <c r="C144" s="219" t="s">
        <v>3173</v>
      </c>
      <c r="D144" s="340">
        <v>151</v>
      </c>
      <c r="E144" s="194" t="str">
        <f t="shared" si="16"/>
        <v>AOP 942 je samo dio AOP-a 607 i mora biti manji ili jednak njemu u oba stupca podataka</v>
      </c>
      <c r="F144" s="93">
        <f t="shared" si="17"/>
        <v>0</v>
      </c>
      <c r="G144" s="339">
        <f>IF(PRRAS!D956&gt;PRRAS!D620,1,0)</f>
        <v>0</v>
      </c>
      <c r="H144" s="339">
        <f>IF(PRRAS!E956&gt;PRRAS!E620,1,0)</f>
        <v>0</v>
      </c>
      <c r="I144" s="339"/>
      <c r="J144" s="339"/>
      <c r="K144" s="333"/>
      <c r="L144" s="333"/>
      <c r="M144" s="333"/>
      <c r="N144" s="333"/>
      <c r="O144" s="333"/>
      <c r="P144" s="333"/>
    </row>
    <row r="145" spans="1:19" ht="20.100000000000001" customHeight="1">
      <c r="A145" s="210">
        <f t="shared" si="7"/>
        <v>138</v>
      </c>
      <c r="B145" s="148" t="str">
        <f t="shared" si="15"/>
        <v>Ispravna</v>
      </c>
      <c r="C145" s="219" t="s">
        <v>3174</v>
      </c>
      <c r="D145" s="340">
        <v>151</v>
      </c>
      <c r="E145" s="194" t="str">
        <f t="shared" si="16"/>
        <v>AOP 610 mora biti jednak zbroju AOP-a: 943+944 u oba stupca podataka. Dopušteno je odstupanje od 1kn zbog zaokruživanja.</v>
      </c>
      <c r="F145" s="93">
        <f t="shared" si="17"/>
        <v>0</v>
      </c>
      <c r="G145" s="339">
        <f>IF(ABS(PRRAS!D623-SUM(PRRAS!D957:D958))&gt;1,1,0)</f>
        <v>0</v>
      </c>
      <c r="H145" s="339">
        <f>IF(ABS(PRRAS!E623-SUM(PRRAS!E957:E958))&gt;1,1,0)</f>
        <v>0</v>
      </c>
      <c r="I145" s="339"/>
      <c r="J145" s="339"/>
      <c r="K145" s="333"/>
      <c r="L145" s="333"/>
      <c r="M145" s="333"/>
      <c r="N145" s="333"/>
      <c r="O145" s="333"/>
      <c r="P145" s="333"/>
    </row>
    <row r="146" spans="1:19" ht="20.100000000000001" customHeight="1">
      <c r="A146" s="210">
        <f t="shared" ref="A146:A162" si="18">1+A145</f>
        <v>139</v>
      </c>
      <c r="B146" s="148" t="str">
        <f t="shared" si="15"/>
        <v>Ispravna</v>
      </c>
      <c r="C146" s="219" t="s">
        <v>3175</v>
      </c>
      <c r="D146" s="340">
        <v>151</v>
      </c>
      <c r="E146" s="194" t="str">
        <f t="shared" si="16"/>
        <v>AOP 611 mora biti jednak zbroju AOP-a: 945+946 u oba stupca podataka. Dopušteno je odstupanje od 1kn zbog zaokruživanja.</v>
      </c>
      <c r="F146" s="93">
        <f t="shared" si="17"/>
        <v>0</v>
      </c>
      <c r="G146" s="339">
        <f>IF(ABS(PRRAS!D624-SUM(PRRAS!D959:D960))&gt;1,1,0)</f>
        <v>0</v>
      </c>
      <c r="H146" s="339">
        <f>IF(ABS(PRRAS!E624-SUM(PRRAS!E959:E960))&gt;1,1,0)</f>
        <v>0</v>
      </c>
      <c r="I146" s="333"/>
      <c r="J146" s="333"/>
      <c r="K146" s="333"/>
      <c r="L146" s="333"/>
      <c r="M146" s="333"/>
      <c r="N146" s="333"/>
      <c r="O146" s="333"/>
      <c r="P146" s="333"/>
    </row>
    <row r="147" spans="1:19" ht="20.100000000000001" customHeight="1">
      <c r="A147" s="210">
        <f>1+A146</f>
        <v>140</v>
      </c>
      <c r="B147" s="148" t="str">
        <f t="shared" si="15"/>
        <v>Ispravna</v>
      </c>
      <c r="C147" s="219" t="s">
        <v>3176</v>
      </c>
      <c r="D147" s="340">
        <v>151</v>
      </c>
      <c r="E147" s="194" t="str">
        <f t="shared" si="16"/>
        <v>AOP 612 mora biti jednak zbroju AOP-a: 947+948 u oba stupca podataka. Dopušteno je odstupanje od 1kn zbog zaokruživanja.</v>
      </c>
      <c r="F147" s="93">
        <f t="shared" si="17"/>
        <v>0</v>
      </c>
      <c r="G147" s="339">
        <f>IF(ABS(PRRAS!D625-SUM(PRRAS!D961:D962))&gt;1,1,0)</f>
        <v>0</v>
      </c>
      <c r="H147" s="339">
        <f>IF(ABS(PRRAS!E625-SUM(PRRAS!E961:E962))&gt;1,1,0)</f>
        <v>0</v>
      </c>
      <c r="I147" s="339"/>
      <c r="J147" s="339"/>
      <c r="K147" s="333"/>
      <c r="L147" s="333"/>
      <c r="M147" s="333"/>
      <c r="N147" s="333"/>
      <c r="O147" s="333"/>
      <c r="P147" s="333"/>
    </row>
    <row r="148" spans="1:19" ht="20.100000000000001" customHeight="1">
      <c r="A148" s="210">
        <f t="shared" si="18"/>
        <v>141</v>
      </c>
      <c r="B148" s="148" t="str">
        <f t="shared" si="15"/>
        <v>Ispravna</v>
      </c>
      <c r="C148" s="219" t="s">
        <v>3177</v>
      </c>
      <c r="D148" s="340">
        <v>151</v>
      </c>
      <c r="E148" s="194" t="str">
        <f t="shared" si="16"/>
        <v>AOP 613 mora biti jednak zbroju AOP-a: 949+950 u oba stupca podataka. Dopušteno je odstupanje od 1kn zbog zaokruživanja.</v>
      </c>
      <c r="F148" s="93">
        <f t="shared" si="17"/>
        <v>0</v>
      </c>
      <c r="G148" s="339">
        <f>IF(ABS(PRRAS!D626-SUM(PRRAS!D963:D964))&gt;1,1,0)</f>
        <v>0</v>
      </c>
      <c r="H148" s="339">
        <f>IF(ABS(PRRAS!E626-SUM(PRRAS!E963:E964))&gt;1,1,0)</f>
        <v>0</v>
      </c>
      <c r="I148" s="339"/>
      <c r="J148" s="339"/>
      <c r="K148" s="333"/>
      <c r="L148" s="333"/>
      <c r="M148" s="333"/>
      <c r="N148" s="333"/>
      <c r="O148" s="333"/>
      <c r="P148" s="333"/>
    </row>
    <row r="149" spans="1:19" ht="20.100000000000001" customHeight="1">
      <c r="A149" s="210">
        <f t="shared" si="18"/>
        <v>142</v>
      </c>
      <c r="B149" s="148" t="str">
        <f t="shared" si="15"/>
        <v>Ispravna</v>
      </c>
      <c r="C149" s="219" t="s">
        <v>3178</v>
      </c>
      <c r="D149" s="340">
        <v>151</v>
      </c>
      <c r="E149" s="194" t="str">
        <f t="shared" si="16"/>
        <v>AOP 614 mora biti jednak zbroju AOP-a: 951+952 u oba stupca podataka. Dopušteno je odstupanje od 1kn zbog zaokruživanja.</v>
      </c>
      <c r="F149" s="93">
        <f t="shared" si="17"/>
        <v>0</v>
      </c>
      <c r="G149" s="339">
        <f>IF(ABS(PRRAS!D627-SUM(PRRAS!D965:D966))&gt;1,1,0)</f>
        <v>0</v>
      </c>
      <c r="H149" s="339">
        <f>IF(ABS(PRRAS!E627-SUM(PRRAS!E965:E966))&gt;1,1,0)</f>
        <v>0</v>
      </c>
      <c r="I149" s="333"/>
      <c r="J149" s="333"/>
      <c r="K149" s="333"/>
      <c r="L149" s="333"/>
      <c r="M149" s="333"/>
      <c r="N149" s="333"/>
      <c r="O149" s="333"/>
      <c r="P149" s="333"/>
    </row>
    <row r="150" spans="1:19" ht="20.100000000000001" customHeight="1">
      <c r="A150" s="210">
        <f t="shared" si="18"/>
        <v>143</v>
      </c>
      <c r="B150" s="148" t="str">
        <f t="shared" si="15"/>
        <v>Ispravna</v>
      </c>
      <c r="C150" s="219" t="s">
        <v>3179</v>
      </c>
      <c r="D150" s="340">
        <v>151</v>
      </c>
      <c r="E150" s="194" t="str">
        <f t="shared" si="16"/>
        <v>AOP 615 mora biti jednak zbroju AOP-a: 953+954 u oba stupca podataka. Dopušteno je odstupanje od 1kn zbog zaokruživanja.</v>
      </c>
      <c r="F150" s="93">
        <f t="shared" si="17"/>
        <v>0</v>
      </c>
      <c r="G150" s="339">
        <f>IF(ABS(PRRAS!D628-SUM(PRRAS!D967:D968))&gt;1,1,0)</f>
        <v>0</v>
      </c>
      <c r="H150" s="339">
        <f>IF(ABS(PRRAS!E628-SUM(PRRAS!E967:E968))&gt;1,1,0)</f>
        <v>0</v>
      </c>
      <c r="I150" s="339"/>
      <c r="J150" s="339"/>
      <c r="K150" s="333"/>
      <c r="L150" s="333"/>
      <c r="M150" s="333"/>
      <c r="N150" s="333"/>
      <c r="O150" s="333"/>
      <c r="P150" s="333"/>
    </row>
    <row r="151" spans="1:19" ht="20.100000000000001" customHeight="1">
      <c r="A151" s="210">
        <f t="shared" si="18"/>
        <v>144</v>
      </c>
      <c r="B151" s="148" t="str">
        <f t="shared" si="15"/>
        <v>Ispravna</v>
      </c>
      <c r="C151" s="219" t="s">
        <v>3180</v>
      </c>
      <c r="D151" s="340">
        <v>151</v>
      </c>
      <c r="E151" s="194" t="str">
        <f t="shared" si="16"/>
        <v>AOP 616 mora biti jednak zbroju AOP-a: 955+956 u oba stupca podataka. Dopušteno je odstupanje od 1kn zbog zaokruživanja.</v>
      </c>
      <c r="F151" s="93">
        <f t="shared" si="17"/>
        <v>0</v>
      </c>
      <c r="G151" s="339">
        <f>IF(ABS(PRRAS!D629-SUM(PRRAS!D969:D970))&gt;1,1,0)</f>
        <v>0</v>
      </c>
      <c r="H151" s="339">
        <f>IF(ABS(PRRAS!E629-SUM(PRRAS!E969:E970))&gt;1,1,0)</f>
        <v>0</v>
      </c>
      <c r="I151" s="339"/>
      <c r="J151" s="339"/>
      <c r="K151" s="333"/>
      <c r="L151" s="333"/>
      <c r="M151" s="333"/>
      <c r="N151" s="333"/>
      <c r="O151" s="333"/>
      <c r="P151" s="333"/>
    </row>
    <row r="152" spans="1:19" ht="20.100000000000001" customHeight="1">
      <c r="A152" s="210">
        <f t="shared" si="18"/>
        <v>145</v>
      </c>
      <c r="B152" s="148" t="str">
        <f t="shared" si="15"/>
        <v>Ispravna</v>
      </c>
      <c r="C152" s="219" t="s">
        <v>3181</v>
      </c>
      <c r="D152" s="340">
        <v>151</v>
      </c>
      <c r="E152" s="194" t="str">
        <f t="shared" si="16"/>
        <v>AOP 957 je samo dio AOP-a 625 i mora biti manji ili jednak njemu u oba stupca podataka</v>
      </c>
      <c r="F152" s="93">
        <f>MAX(G152:H152)</f>
        <v>0</v>
      </c>
      <c r="G152" s="339">
        <f>IF(PRRAS!D971&gt;PRRAS!D638,1,0)</f>
        <v>0</v>
      </c>
      <c r="H152" s="339">
        <f>IF(PRRAS!E971&gt;PRRAS!E638,1,0)</f>
        <v>0</v>
      </c>
      <c r="I152" s="333"/>
      <c r="J152" s="333"/>
      <c r="K152" s="333"/>
      <c r="L152" s="333"/>
      <c r="M152" s="333"/>
      <c r="N152" s="333"/>
      <c r="O152" s="333"/>
      <c r="P152" s="333"/>
    </row>
    <row r="153" spans="1:19" ht="30" customHeight="1">
      <c r="A153" s="210">
        <f t="shared" si="18"/>
        <v>146</v>
      </c>
      <c r="B153" s="148" t="str">
        <f t="shared" si="15"/>
        <v>Ispravna</v>
      </c>
      <c r="C153" s="219" t="s">
        <v>3182</v>
      </c>
      <c r="D153" s="340">
        <v>151</v>
      </c>
      <c r="E153" s="194" t="str">
        <f t="shared" si="16"/>
        <v>Samo na AOP oznakama 003 i 012 u iznimnim slučajevima iznosi mogu biti negativni, iznosi svih ostalih AOP-a moraju biti pozitivni. Ako je iznos ijednog drugog AOP-a negativan ova kontrola javlja pogrešku.</v>
      </c>
      <c r="F153" s="93">
        <f>MAX(G153:H153)</f>
        <v>0</v>
      </c>
      <c r="G153" s="333">
        <f>IF(MIN(Skriveni!C2:C3,Skriveni!C5:C12,Skriveni!C14:C997)&lt;0,1,0)</f>
        <v>0</v>
      </c>
      <c r="H153" s="333">
        <f>IF(MIN(Skriveni!D2:D3,Skriveni!D5:D12,Skriveni!D14:D997)&lt;0,1,0)</f>
        <v>0</v>
      </c>
      <c r="I153" s="333"/>
      <c r="J153" s="333"/>
      <c r="K153" s="333"/>
      <c r="L153" s="333"/>
      <c r="M153" s="333"/>
      <c r="N153" s="333"/>
      <c r="O153" s="333"/>
      <c r="P153" s="333"/>
    </row>
    <row r="154" spans="1:19" ht="30" customHeight="1">
      <c r="A154" s="210">
        <f t="shared" si="18"/>
        <v>147</v>
      </c>
      <c r="B154" s="148" t="str">
        <f t="shared" si="15"/>
        <v>Ispravna</v>
      </c>
      <c r="C154" s="219" t="s">
        <v>1132</v>
      </c>
      <c r="D154" s="340">
        <v>151</v>
      </c>
      <c r="E154" s="194" t="str">
        <f t="shared" si="16"/>
        <v>Vrijednosti svih AOP oznaka moraju biti zaokružene, cjelobrojne vrijednosti, ako je vrijednost neke AOP oznake upisana s decimalama kontrola javlja pogrešku i takav obrazac je neispravan.</v>
      </c>
      <c r="F154" s="93">
        <f>G154</f>
        <v>0</v>
      </c>
      <c r="G154" s="333">
        <f>IF(H154=0,0,1)</f>
        <v>0</v>
      </c>
      <c r="H154" s="341">
        <f>SUM(Skriveni!H2:H997)</f>
        <v>0</v>
      </c>
      <c r="I154" s="333"/>
      <c r="J154" s="333"/>
      <c r="K154" s="333"/>
      <c r="L154" s="333"/>
      <c r="M154" s="333"/>
      <c r="N154" s="333"/>
      <c r="O154" s="333"/>
      <c r="P154" s="333"/>
    </row>
    <row r="155" spans="1:19" ht="61.5" customHeight="1">
      <c r="A155" s="210">
        <f t="shared" si="18"/>
        <v>148</v>
      </c>
      <c r="B155" s="202" t="str">
        <f t="shared" ref="B155:B163" si="19">IF(F155=1,"Pogreška","Ispravna")</f>
        <v>Ispravna</v>
      </c>
      <c r="C155" s="221" t="s">
        <v>244</v>
      </c>
      <c r="D155" s="340">
        <v>151</v>
      </c>
      <c r="E155" s="194" t="s">
        <v>1499</v>
      </c>
      <c r="F155" s="342">
        <f>G155*H155</f>
        <v>0</v>
      </c>
      <c r="G155" s="343">
        <f>IF(RefStr!$B$16=11,1,0)</f>
        <v>0</v>
      </c>
      <c r="H155" s="344">
        <f>IF((I155+J155+K155+L155+N155+P155)&lt;&gt;0,1,0)</f>
        <v>1</v>
      </c>
      <c r="I155" s="344">
        <f>MAX(PRRAS!D22:E34,PRRAS!D36:E41,PRRAS!D43:E45,PRRAS!D52:E57,PRRAS!D147:E147,PRRAS!D212:E212,PRRAS!D245:E246,PRRAS!D252:E252,PRRAS!D425:E427,PRRAS!D441:E443,PRRAS!D447:E448,PRRAS!D462:E464)</f>
        <v>1070717</v>
      </c>
      <c r="J155" s="345">
        <f>MAX(PRRAS!D467:E470,PRRAS!D473:E473,PRRAS!D483:E483,PRRAS!D486:E486,PRRAS!D490:E492,PRRAS!D504:E505,PRRAS!D510:E510,PRRAS!D522:E522,PRRAS!D525:E525,PRRAS!D531:E531,PRRAS!D534:E538,PRRAS!D552:E554,PRRAS!D558:E559,PRRAS!D575:E575,PRRAS!D578:E578,PRRAS!D582:E584)</f>
        <v>0</v>
      </c>
      <c r="K155" s="344">
        <f>MAX(PRRAS!D594:E594,PRRAS!D597:E597,PRRAS!D599:E603,PRRAS!D615:E616,PRRAS!D621:E621,PRRAS!D631:E633,PRRAS!D636:E636,PRRAS!D639:E639,PRRAS!D689:E689,PRRAS!D680:E680,PRRAS!D701:E701,PRRAS!D705:E705,PRRAS!D707:E707,PRRAS!D748:E750)</f>
        <v>0</v>
      </c>
      <c r="L155" s="346">
        <f>IF(AND(OR(PRRAS!$D$253&lt;&gt;0,PRRAS!$E$253&lt;&gt;0),$O$3&lt;&gt;47107),1,0)</f>
        <v>0</v>
      </c>
      <c r="M155" s="331" t="s">
        <v>3134</v>
      </c>
      <c r="N155" s="346">
        <f>IF(AND(MAX(PRRAS!$D$14:$E$21)&lt;&gt;0,$O$3&lt;&gt;47123),1,0)</f>
        <v>1</v>
      </c>
      <c r="O155" s="331" t="s">
        <v>3135</v>
      </c>
      <c r="P155" s="346">
        <f>IF(AND(MAX(PRRAS!$D$509:$E$509,PRRAS!$D$620:$E$620)&lt;&gt;0,$O$3&lt;&gt;721),1,0)</f>
        <v>0</v>
      </c>
      <c r="Q155" s="331" t="s">
        <v>3136</v>
      </c>
      <c r="R155" s="346">
        <f>IF(AND(MAX(PRRAS!$D$488:$E$489)&lt;&gt;0,AND($O$3&lt;&gt;20181,$O$3&lt;&gt;47045)),1,0)</f>
        <v>0</v>
      </c>
      <c r="S155" s="331" t="s">
        <v>3137</v>
      </c>
    </row>
    <row r="156" spans="1:19" ht="59.25" customHeight="1">
      <c r="A156" s="210">
        <f t="shared" si="18"/>
        <v>149</v>
      </c>
      <c r="B156" s="202" t="str">
        <f t="shared" si="19"/>
        <v>Ispravna</v>
      </c>
      <c r="C156" s="221" t="s">
        <v>245</v>
      </c>
      <c r="D156" s="340">
        <v>151</v>
      </c>
      <c r="E156" s="194" t="s">
        <v>1500</v>
      </c>
      <c r="F156" s="342">
        <f>G156*H156</f>
        <v>0</v>
      </c>
      <c r="G156" s="343">
        <f>IF(RefStr!$B$16=12,1,0)</f>
        <v>0</v>
      </c>
      <c r="H156" s="344">
        <f>IF((I156+J156+K156+L156+N156)&lt;&gt;0,1,0)</f>
        <v>1</v>
      </c>
      <c r="I156" s="345">
        <f>MAX(PRRAS!D22:E34,PRRAS!D36:E41,PRRAS!D43:E45,PRRAS!D147,PRRAS!D147:E147,PRRAS!D245:E246,PRRAS!D425:E427,PRRAS!D441:E443,PRRAS!D447:E448,PRRAS!D462:E464,PRRAS!D467:E470,PRRAS!D473:E473,PRRAS!D490:E492,PRRAS!D522:E522,PRRAS!D525:E525,PRRAS!D531:E531,PRRAS!D534:E538,PRRAS!D552:E554,PRRAS!D558:E559)</f>
        <v>1070717</v>
      </c>
      <c r="J156" s="344">
        <f>MAX(PRRAS!D575:E575,PRRAS!D578:E578,PRRAS!D582:E584,PRRAS!D594:E594,PRRAS!D597:E597,PRRAS!D601:E603,PRRAS!D631:E633,PRRAS!D636:E636,PRRAS!D639:E639,PRRAS!D701:E701,PRRAS!D703:E703,PRRAS!D705:E705,PRRAS!D707:E707)</f>
        <v>0</v>
      </c>
      <c r="K156" s="344"/>
      <c r="L156" s="346">
        <f>IF(AND(OR(PRRAS!$D$253&lt;&gt;0,PRRAS!$E$253&lt;&gt;0),$O$3&lt;&gt;47107),1,0)</f>
        <v>0</v>
      </c>
      <c r="M156" s="331" t="s">
        <v>3134</v>
      </c>
      <c r="N156" s="346">
        <f>IF(AND(MAX(PRRAS!$D$14:$E$21)&lt;&gt;0,$O$3&lt;&gt;47123),1,0)</f>
        <v>1</v>
      </c>
      <c r="O156" s="331" t="s">
        <v>3135</v>
      </c>
      <c r="P156" s="346"/>
      <c r="Q156" s="331"/>
    </row>
    <row r="157" spans="1:19" ht="30" customHeight="1">
      <c r="A157" s="210">
        <f t="shared" si="18"/>
        <v>150</v>
      </c>
      <c r="B157" s="202" t="str">
        <f t="shared" si="19"/>
        <v>Ispravna</v>
      </c>
      <c r="C157" s="221" t="s">
        <v>3669</v>
      </c>
      <c r="D157" s="340">
        <v>151</v>
      </c>
      <c r="E157" s="194" t="s">
        <v>1503</v>
      </c>
      <c r="F157" s="342">
        <f t="shared" ref="F157:F163" si="20">G157*H157</f>
        <v>0</v>
      </c>
      <c r="G157" s="343">
        <f>IF(RefStr!B16=13,1,0)</f>
        <v>0</v>
      </c>
      <c r="H157" s="344">
        <f>IF(I157&lt;&gt;0,1,0)</f>
        <v>0</v>
      </c>
      <c r="I157" s="345">
        <f>MAX(PRRAS!D139:E142)</f>
        <v>0</v>
      </c>
      <c r="J157" s="344"/>
      <c r="K157" s="344"/>
      <c r="L157" s="344"/>
      <c r="M157" s="344"/>
      <c r="N157" s="343"/>
      <c r="O157" s="333"/>
      <c r="P157" s="333"/>
    </row>
    <row r="158" spans="1:19" ht="63.75" customHeight="1">
      <c r="A158" s="210">
        <f t="shared" si="18"/>
        <v>151</v>
      </c>
      <c r="B158" s="202" t="str">
        <f t="shared" si="19"/>
        <v>Ispravna</v>
      </c>
      <c r="C158" s="221" t="s">
        <v>3083</v>
      </c>
      <c r="D158" s="340">
        <v>151</v>
      </c>
      <c r="E158" s="194" t="s">
        <v>1502</v>
      </c>
      <c r="F158" s="342">
        <f t="shared" si="20"/>
        <v>0</v>
      </c>
      <c r="G158" s="343">
        <f>IF(RefStr!B16=21,1,0)</f>
        <v>0</v>
      </c>
      <c r="H158" s="343">
        <f t="shared" ref="H158:H163" si="21">IF(OR(MIN(I158:L158)&lt;&gt;0,MAX(I158:L158)&lt;&gt;0),1,0)</f>
        <v>1</v>
      </c>
      <c r="I158" s="344">
        <f>MAX(PRRAS!D14:E45,PRRAS!D51:E57,PRRAS!D147:E147,PRRAS!D183:E183,PRRAS!D212:E212,PRRAS!D233:E238,PRRAS!D245:E246,PRRAS!D251:E253,PRRAS!D344:E345,PRRAS!D373:E373,PRRAS!D397:E398,PRRAS!D423:E427,PRRAS!D430:E430,PRRAS!D441:E443,PRRAS!D447:E448,PRRAS!D462:E464,PRRAS!D467:E470,PRRAS!D473:E473,PRRAS!D483:E483,PRRAS!D486:E486,PRRAS!D488:E492)</f>
        <v>1696064</v>
      </c>
      <c r="J158" s="345">
        <f>MAX(PRRAS!D503:E505,PRRAS!D509:E510,PRRAS!D522:E522,PRRAS!D525:E528,PRRAS!D531:E531,PRRAS!D534:E538,PRRAS!D541:E541,PRRAS!D552:E554,PRRAS!D558:E559,PRRAS!D575:E575,PRRAS!D578:E584,PRRAS!D594:E594,PRRAS!D597:E597,PRRAS!D599:E603,PRRAS!D614:E616,PRRAS!D620:E621,PRRAS!D631:E633,PRRAS!D636:E636,PRRAS!D639:E639,PRRAS!D689:E689,PRRAS!D701:E701,PRRAS!D703:E703,PRRAS!D705:E705,PRRAS!D707:E707)</f>
        <v>0</v>
      </c>
      <c r="K158" s="344">
        <f>MIN(PRRAS!D14:E45,PRRAS!D51:E57,PRRAS!D147:E147,PRRAS!D183:E183,PRRAS!D212:E212,PRRAS!D233:E238,PRRAS!D245:E246,PRRAS!D251:E253,PRRAS!D344:E345,PRRAS!D373:E373,PRRAS!D397:E398,PRRAS!D423:E427,PRRAS!D430:E430,PRRAS!D441:E443,PRRAS!D447:E448,PRRAS!D462:E464,PRRAS!D467:E470,PRRAS!D473:E473,PRRAS!D483:E483,PRRAS!D486:E486,PRRAS!D488:E492)</f>
        <v>0</v>
      </c>
      <c r="L158" s="344">
        <f>MIN(PRRAS!D503:E505,PRRAS!D509:E510,PRRAS!D522:E522,PRRAS!D525:E528,PRRAS!D531:E531,PRRAS!D534:E538,PRRAS!D541:E541,PRRAS!D552:E554,PRRAS!D558:E559,PRRAS!D575:E575,PRRAS!D578:E584,PRRAS!D594:E594,PRRAS!D597:E597,PRRAS!D599:E603,PRRAS!D614:E616,PRRAS!D620:E621,PRRAS!D631:E633,PRRAS!D636:E636,PRRAS!D639:E639,PRRAS!D689:E689,PRRAS!D701:E701,PRRAS!D703:E703,PRRAS!D705:E705,PRRAS!D707:E707)</f>
        <v>0</v>
      </c>
      <c r="M158" s="344"/>
      <c r="N158" s="343"/>
      <c r="O158" s="333"/>
      <c r="P158" s="333"/>
    </row>
    <row r="159" spans="1:19" ht="63.75" customHeight="1">
      <c r="A159" s="210">
        <f t="shared" si="18"/>
        <v>152</v>
      </c>
      <c r="B159" s="202" t="str">
        <f t="shared" si="19"/>
        <v>Ispravna</v>
      </c>
      <c r="C159" s="221" t="s">
        <v>3353</v>
      </c>
      <c r="D159" s="340">
        <v>151</v>
      </c>
      <c r="E159" s="194" t="s">
        <v>1501</v>
      </c>
      <c r="F159" s="342">
        <f t="shared" si="20"/>
        <v>0</v>
      </c>
      <c r="G159" s="343">
        <f>IF(RefStr!B16=22,1,0)</f>
        <v>0</v>
      </c>
      <c r="H159" s="343">
        <f t="shared" si="21"/>
        <v>0</v>
      </c>
      <c r="I159" s="344">
        <f>MAX(PRRAS!D23:E28,PRRAS!D32:E32,PRRAS!D36:E36,PRRAS!D38:E38,PRRAS!D43:E45,PRRAS!D51:E57,PRRAS!D139:E144,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J159" s="345">
        <f>MAX(PRRAS!D541:E541,PRRAS!D552:E554,PRRAS!D558:E559,PRRAS!D575:E575,PRRAS!D578:E584,PRRAS!D594:E594,PRRAS!D597:E597,PRRAS!D599:E603,PRRAS!D614:E616,PRRAS!D620:E621,PRRAS!D631:E633,PRRAS!D636:E636,PRRAS!D639:E639,PRRAS!D689:E689,PRRAS!D701:E701,PRRAS!D703:E703,PRRAS!D705:E705,PRRAS!D707:E707)</f>
        <v>0</v>
      </c>
      <c r="K159" s="344">
        <f>MIN(PRRAS!D23:E28,PRRAS!D32:E32,PRRAS!D36:E36,PRRAS!D38:E38,PRRAS!D43:E45,PRRAS!D51:E57,PRRAS!D139:E144,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L159" s="344">
        <f>MIN(PRRAS!D541:E541,PRRAS!D552:E554,PRRAS!D558:E559,PRRAS!D575:E575,PRRAS!D578:E584,PRRAS!D594:E594,PRRAS!D597:E597,PRRAS!D599:E603,PRRAS!D614:E616,PRRAS!D620:E621,PRRAS!D631:E633,PRRAS!D636:E636,PRRAS!D639:E639,PRRAS!D689:E689,PRRAS!D701:E701,PRRAS!D703:E703,PRRAS!D705:E705,PRRAS!D707:E707)</f>
        <v>0</v>
      </c>
      <c r="M159" s="344"/>
      <c r="N159" s="343"/>
      <c r="O159" s="333"/>
      <c r="P159" s="333"/>
    </row>
    <row r="160" spans="1:19" ht="63.75" customHeight="1">
      <c r="A160" s="210">
        <f t="shared" si="18"/>
        <v>153</v>
      </c>
      <c r="B160" s="202" t="str">
        <f>IF(F160=1,"Pogreška","Ispravna")</f>
        <v>Ispravna</v>
      </c>
      <c r="C160" s="221" t="s">
        <v>3436</v>
      </c>
      <c r="D160" s="340">
        <v>151</v>
      </c>
      <c r="E160" s="194" t="s">
        <v>1501</v>
      </c>
      <c r="F160" s="342">
        <f>G160*H160</f>
        <v>0</v>
      </c>
      <c r="G160" s="343">
        <f>IF(RefStr!B16=23,1,0)</f>
        <v>1</v>
      </c>
      <c r="H160" s="343">
        <f>IF(OR(MIN(I160:N160)&lt;&gt;0,MAX(I160:N160)&lt;&gt;0),1,0)</f>
        <v>0</v>
      </c>
      <c r="I160" s="344">
        <f>MAX(PRRAS!D23:E28,PRRAS!D32:E32,PRRAS!D36:E36,PRRAS!D38:E38,PRRAS!D43:E45,PRRAS!D51:E57,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J160" s="345">
        <f>MAX(PRRAS!D541:E541,PRRAS!D552:E554,PRRAS!D558:E559,PRRAS!D575:E575,PRRAS!D578:E584,PRRAS!D594:E594,PRRAS!D597:E597,PRRAS!D599:E603,PRRAS!D614:E616,PRRAS!D620:E621,PRRAS!D631:E633,PRRAS!D636:E636,PRRAS!D639:E639,PRRAS!D689:E689,PRRAS!D701:E701,PRRAS!D703:E703,PRRAS!D705:E705,PRRAS!D707:E707)</f>
        <v>0</v>
      </c>
      <c r="K160" s="345">
        <f>MAX(PRRAS!D139:E142,PRRAS!D245:E246)</f>
        <v>0</v>
      </c>
      <c r="L160" s="344">
        <f>MIN(PRRAS!D23:E28,PRRAS!D32:E32,PRRAS!D36:E36,PRRAS!D38:E38,PRRAS!D43:E45,PRRAS!D51:E57,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M160" s="344">
        <f>MIN(PRRAS!D541:E541,PRRAS!D552:E554,PRRAS!D558:E559,PRRAS!D575:E575,PRRAS!D578:E584,PRRAS!D594:E594,PRRAS!D597:E597,PRRAS!D599:E603,PRRAS!D614:E616,PRRAS!D620:E621,PRRAS!D631:E633,PRRAS!D636:E636,PRRAS!D639:E639,PRRAS!D689:E689,PRRAS!D701:E701,PRRAS!D703:E703,PRRAS!D705:E705,PRRAS!D707:E707)</f>
        <v>0</v>
      </c>
      <c r="N160" s="344">
        <f>MAX(PRRAS!D139:E142,PRRAS!D245:E246)</f>
        <v>0</v>
      </c>
      <c r="O160" s="343"/>
      <c r="P160" s="333"/>
      <c r="Q160" s="333"/>
      <c r="S160" s="6"/>
    </row>
    <row r="161" spans="1:16" ht="63.75" customHeight="1">
      <c r="A161" s="210">
        <f t="shared" si="18"/>
        <v>154</v>
      </c>
      <c r="B161" s="202" t="str">
        <f t="shared" si="19"/>
        <v>Ispravna</v>
      </c>
      <c r="C161" s="221" t="s">
        <v>2954</v>
      </c>
      <c r="D161" s="340">
        <v>151</v>
      </c>
      <c r="E161" s="194" t="s">
        <v>1504</v>
      </c>
      <c r="F161" s="342">
        <f t="shared" si="20"/>
        <v>0</v>
      </c>
      <c r="G161" s="343">
        <f>IF(RefStr!B16=31,1,0)</f>
        <v>0</v>
      </c>
      <c r="H161" s="343">
        <f t="shared" si="21"/>
        <v>1</v>
      </c>
      <c r="I161" s="344">
        <f>MAX(PRRAS!D14:E45,PRRAS!D51:E57,PRRAS!D147:E147,PRRAS!D183:E183,PRRAS!D212:E212,PRRAS!D233:E238,PRRAS!D245:E246,PRRAS!D251:E255,PRRAS!D345:E345,PRRAS!D373:E373,PRRAS!D397:E398,PRRAS!D423:E427,PRRAS!D430:E430,PRRAS!D441:E443,PRRAS!D447:E448,PRRAS!D462:E464,PRRAS!D467:E470,PRRAS!D473:E473,PRRAS!D483:E483,PRRAS!D486:E486,PRRAS!D488:E492)</f>
        <v>1696064</v>
      </c>
      <c r="J161" s="345">
        <f>MAX(PRRAS!D503:E505,PRRAS!D509:E510,PRRAS!D522:E522,PRRAS!D525:E528,PRRAS!D531:E531,PRRAS!D534:E538,PRRAS!D541:E541,PRRAS!D552:E554,PRRAS!D558:E559,PRRAS!D575:E575,PRRAS!D578:E584,PRRAS!D594:E594,PRRAS!D597:E597,PRRAS!D599:E603,PRRAS!D620:E621,PRRAS!D631:E633,PRRAS!D636:E636,PRRAS!D639:E639,PRRAS!D658:E658,PRRAS!D660:E660,PRRAS!D689:E689,PRRAS!D701:E701,PRRAS!D703:E703,PRRAS!D705:E705,PRRAS!D707:E707)</f>
        <v>22</v>
      </c>
      <c r="K161" s="344">
        <f>MIN(PRRAS!D14:E45,PRRAS!D51:E57,PRRAS!D147:E147,PRRAS!D183:E183,PRRAS!D212:E212,PRRAS!D233:E238,PRRAS!D245:E246,PRRAS!D251:E255,PRRAS!D345:E345,PRRAS!D373:E373,PRRAS!D397:E398,PRRAS!D423:E427,PRRAS!D430:E430,PRRAS!D441:E443,PRRAS!D447:E448,PRRAS!D462:E464,PRRAS!D467:E470,PRRAS!D473:E473,PRRAS!D483:E483,PRRAS!D486:E486,PRRAS!D488:E492)</f>
        <v>0</v>
      </c>
      <c r="L161" s="344">
        <f>MIN(PRRAS!D503:E505,PRRAS!D509:E510,PRRAS!D522:E522,PRRAS!D525:E528,PRRAS!D531:E531,PRRAS!D534:E538,PRRAS!D541:E541,PRRAS!D552:E554,PRRAS!D558:E559,PRRAS!D575:E575,PRRAS!D578:E584,PRRAS!D594:E594,PRRAS!D597:E597,PRRAS!D599:E603,PRRAS!D620:E621,PRRAS!D631:E633,PRRAS!D636:E636,PRRAS!D639:E639,PRRAS!D658:E658,PRRAS!D660:E660,PRRAS!D689:E689,PRRAS!D701:E701,PRRAS!D703:E703,PRRAS!D705:E705,PRRAS!D707:E707)</f>
        <v>0</v>
      </c>
      <c r="M161" s="344"/>
      <c r="N161" s="343"/>
      <c r="O161" s="333"/>
      <c r="P161" s="333"/>
    </row>
    <row r="162" spans="1:16" ht="50.25" customHeight="1">
      <c r="A162" s="210">
        <f t="shared" si="18"/>
        <v>155</v>
      </c>
      <c r="B162" s="202" t="str">
        <f t="shared" si="19"/>
        <v>Ispravna</v>
      </c>
      <c r="C162" s="221" t="s">
        <v>3139</v>
      </c>
      <c r="D162" s="340">
        <v>151</v>
      </c>
      <c r="E162" s="194" t="s">
        <v>1505</v>
      </c>
      <c r="F162" s="342">
        <f t="shared" si="20"/>
        <v>0</v>
      </c>
      <c r="G162" s="343">
        <f>IF(RefStr!B16=41,1,0)</f>
        <v>0</v>
      </c>
      <c r="H162" s="343">
        <f>IF(OR(MIN(I162:L162)&lt;&gt;0,(I162+J162+K162+L162+M162)&lt;&gt;0),1,0)</f>
        <v>1</v>
      </c>
      <c r="I162" s="344">
        <f>MAX(PRRAS!D14:E45,PRRAS!D147:E147,PRRAS!D183:E183,PRRAS!D345:E345,PRRAS!D398:E398,PRRAS!D423:E427,PRRAS!D430:E430,PRRAS!D441:E443,PRRAS!D447:E448,PRRAS!D462:E464,PRRAS!D467:E470,PRRAS!D490:E492,PRRAS!D522:E522,PRRAS!D525:E528,PRRAS!D531:E531,PRRAS!D534:E538,PRRAS!D541:E541,PRRAS!D552:E554,PRRAS!D558:E559,PRRAS!D575:E575,PRRAS!D578:E584,PRRAS!D594:E594,PRRAS!D597:E597,PRRAS!D601:E603,PRRAS!D631:E633,PRRAS!D636:E636)</f>
        <v>1696064</v>
      </c>
      <c r="J162" s="345">
        <f>MAX(PRRAS!D639:E639,PRRAS!D658:E658,PRRAS!D660:E660,PRRAS!D701:E701,PRRAS!D703:E703,PRRAS!D705:E705,PRRAS!D707:E707)</f>
        <v>22</v>
      </c>
      <c r="K162" s="344">
        <f>MIN(PRRAS!D14:E45,PRRAS!D139:E142,PRRAS!D147:E147,PRRAS!D183:E183,PRRAS!D345:E345,PRRAS!D398:E398,PRRAS!D423:E427,PRRAS!D430:E430,PRRAS!D441:E443,PRRAS!D447:E448,PRRAS!D462:E464,PRRAS!D467:E470,PRRAS!D490:E492,PRRAS!D522:E522,PRRAS!D525:E528,PRRAS!D531:E531,PRRAS!D534:E538,PRRAS!D541:E541,PRRAS!D552:E554,PRRAS!D558:E559,PRRAS!D575:E575,PRRAS!D578:E584,PRRAS!D594:E594,PRRAS!D597:E597,PRRAS!D601:E603,PRRAS!D631:E633,PRRAS!D636:E636)</f>
        <v>0</v>
      </c>
      <c r="L162" s="344">
        <f>MIN(PRRAS!D639:E639,PRRAS!D658:E658,PRRAS!D660:E660,PRRAS!D701:E701,PRRAS!D703:E703,PRRAS!D705:E705,PRRAS!D707:E707)</f>
        <v>0</v>
      </c>
      <c r="M162" s="346">
        <f>IF(AND(MAX(PRRAS!$D$139:$E$142)&lt;&gt;0,AND($O$3&lt;&gt;23911,$O$3&lt;&gt;25843)),1,0)</f>
        <v>0</v>
      </c>
      <c r="N162" s="331" t="s">
        <v>3138</v>
      </c>
      <c r="O162" s="343"/>
      <c r="P162" s="333"/>
    </row>
    <row r="163" spans="1:16" ht="55.5" customHeight="1">
      <c r="A163" s="210">
        <f>1+A162</f>
        <v>156</v>
      </c>
      <c r="B163" s="202" t="str">
        <f t="shared" si="19"/>
        <v>Ispravna</v>
      </c>
      <c r="C163" s="221" t="s">
        <v>2956</v>
      </c>
      <c r="D163" s="340">
        <v>151</v>
      </c>
      <c r="E163" s="194" t="s">
        <v>1498</v>
      </c>
      <c r="F163" s="342">
        <f t="shared" si="20"/>
        <v>0</v>
      </c>
      <c r="G163" s="343">
        <f>IF(RefStr!B16=42,1,0)</f>
        <v>0</v>
      </c>
      <c r="H163" s="343">
        <f t="shared" si="21"/>
        <v>1</v>
      </c>
      <c r="I163" s="345">
        <f>MAX(PRRAS!D14:E45,PRRAS!D51:E57,PRRAS!D139:E142,PRRAS!D147:E147,PRRAS!D183:E183,PRRAS!D233:E238,PRRAS!D251:E255,PRRAS!D344:E345,PRRAS!D398:E398,PRRAS!D423:E427,PRRAS!D430:E430,PRRAS!D441:E443,PRRAS!D447:E448,PRRAS!D462:E464,PRRAS!D467:E470,PRRAS!D473:E473,PRRAS!D483:E483,PRRAS!D486:E486,PRRAS!D488:E492,PRRAS!D522:E522,PRRAS!D525:E528)</f>
        <v>1696064</v>
      </c>
      <c r="J163" s="344">
        <f>MAX(PRRAS!D531:E531,PRRAS!D534:E538,PRRAS!D541:E541,PRRAS!D552:E554,PRRAS!D558:E559,PRRAS!D575:E575,PRRAS!D578:E584,PRRAS!D594:E594,PRRAS!D597:E597,PRRAS!D601:E603,PRRAS!D631:E633,PRRAS!D636:E636,PRRAS!D639:E639,PRRAS!D658:E658,PRRAS!D660:E660,PRRAS!D689:E689,PRRAS!D701:E701,PRRAS!D703:E703,PRRAS!D705:E705,PRRAS!D707:E707)</f>
        <v>22</v>
      </c>
      <c r="K163" s="344">
        <f>MIN(PRRAS!D14:E45,PRRAS!D51:E57,PRRAS!D139:E142,PRRAS!D147:E147,PRRAS!D183:E183,PRRAS!D233:E238,PRRAS!D251:E255,PRRAS!D344:E345,PRRAS!D398:E398,PRRAS!D423:E427,PRRAS!D430:E430,PRRAS!D441:E443,PRRAS!D447:E448,PRRAS!D462:E464,PRRAS!D467:E470,PRRAS!D473:E473,PRRAS!D483:E483,PRRAS!D486:E486,PRRAS!D488:E492,PRRAS!D522:E522,PRRAS!D525:E528)</f>
        <v>0</v>
      </c>
      <c r="L163" s="344">
        <f>MIN(PRRAS!D531:E531,PRRAS!D534:E538,PRRAS!D541:E541,PRRAS!D552:E554,PRRAS!D558:E559,PRRAS!D575:E575,PRRAS!D578:E584,PRRAS!D594:E594,PRRAS!D597:E597,PRRAS!D601:E603,PRRAS!D631:E633,PRRAS!D636:E636,PRRAS!D639:E639,PRRAS!D658:E658,PRRAS!D660:E660,PRRAS!D689:E689,PRRAS!D701:E701,PRRAS!D703:E703,PRRAS!D705:E705,PRRAS!D707:E707)</f>
        <v>0</v>
      </c>
      <c r="M163" s="344"/>
      <c r="N163" s="343"/>
      <c r="O163" s="333"/>
      <c r="P163" s="333"/>
    </row>
    <row r="164" spans="1:16" ht="20.100000000000001" customHeight="1">
      <c r="A164" s="486" t="s">
        <v>872</v>
      </c>
      <c r="B164" s="487"/>
      <c r="C164" s="488"/>
      <c r="D164" s="340">
        <v>-1</v>
      </c>
      <c r="E164" s="194" t="s">
        <v>3917</v>
      </c>
      <c r="F164" s="93">
        <f>SUM(F165:F225)</f>
        <v>5</v>
      </c>
      <c r="G164" s="333"/>
      <c r="H164" s="333"/>
      <c r="I164" s="333"/>
      <c r="J164" s="333"/>
      <c r="K164" s="333"/>
      <c r="L164" s="333"/>
      <c r="M164" s="333"/>
      <c r="N164" s="333"/>
      <c r="O164" s="333"/>
      <c r="P164" s="333"/>
    </row>
    <row r="165" spans="1:16" ht="51" customHeight="1">
      <c r="A165" s="211">
        <f>1+A163</f>
        <v>157</v>
      </c>
      <c r="B165" s="118" t="str">
        <f t="shared" ref="B165:B225" si="22">IF(F165=1,"Pozor!","Ispravna")</f>
        <v>Ispravna</v>
      </c>
      <c r="C165" s="222" t="s">
        <v>2984</v>
      </c>
      <c r="D165" s="332">
        <v>-151</v>
      </c>
      <c r="E165" s="194" t="s">
        <v>4236</v>
      </c>
      <c r="F165" s="93">
        <f>MAX(G165:H165)</f>
        <v>0</v>
      </c>
      <c r="G165" s="333">
        <f>IF(AND(RefStr!B16=11,OR(PRRAS!D658&gt;0,PRRAS!D660&gt;0),OR(PRRAS!D659&gt;0,PRRAS!D661&gt;0)),1,0)</f>
        <v>0</v>
      </c>
      <c r="H165" s="333">
        <f>IF(AND(RefStr!B16=11,OR(PRRAS!E658&gt;0,PRRAS!E660&gt;0),OR(PRRAS!E659&gt;0,PRRAS!E661&gt;0)),1,0)</f>
        <v>0</v>
      </c>
      <c r="I165" s="333"/>
      <c r="J165" s="333"/>
      <c r="K165" s="333"/>
      <c r="L165" s="333"/>
      <c r="M165" s="333"/>
      <c r="N165" s="333"/>
      <c r="O165" s="333"/>
      <c r="P165" s="333"/>
    </row>
    <row r="166" spans="1:16" ht="30" customHeight="1">
      <c r="A166" s="210">
        <f>1+A165</f>
        <v>158</v>
      </c>
      <c r="B166" s="119" t="str">
        <f t="shared" si="22"/>
        <v>Ispravna</v>
      </c>
      <c r="C166" s="223" t="s">
        <v>1497</v>
      </c>
      <c r="D166" s="332">
        <v>-151</v>
      </c>
      <c r="E166" s="194" t="str">
        <f t="shared" si="16"/>
        <v>Ako je iznos na AOP-u 019 veći od nule, a iznos na AOP-u 649 (porez na korištenje javnih površina) je jednak nuli, provjerite AOP 649. Ako je njegov iznos stvarno toliki, zanemarite ovu kontrolu.</v>
      </c>
      <c r="F166" s="93">
        <f t="shared" ref="F166:F225" si="23">MAX(G166:H166)</f>
        <v>0</v>
      </c>
      <c r="G166" s="333">
        <f>IF(AND(PRRAS!D30&gt;0,PRRAS!D663=0),1,0)</f>
        <v>0</v>
      </c>
      <c r="H166" s="333">
        <f>IF(AND(PRRAS!E30&gt;0,PRRAS!E663=0),1,0)</f>
        <v>0</v>
      </c>
      <c r="I166" s="333"/>
      <c r="J166" s="333"/>
      <c r="K166" s="333"/>
      <c r="L166" s="333"/>
      <c r="M166" s="333"/>
      <c r="N166" s="333"/>
      <c r="O166" s="333"/>
      <c r="P166" s="333"/>
    </row>
    <row r="167" spans="1:16" ht="30" customHeight="1">
      <c r="A167" s="205">
        <f t="shared" ref="A167:A225" si="24">1+A166</f>
        <v>159</v>
      </c>
      <c r="B167" s="119" t="str">
        <f t="shared" si="22"/>
        <v>Ispravna</v>
      </c>
      <c r="C167" s="223" t="s">
        <v>1506</v>
      </c>
      <c r="D167" s="332">
        <v>-151</v>
      </c>
      <c r="E167" s="194" t="s">
        <v>4237</v>
      </c>
      <c r="F167" s="93">
        <f t="shared" si="23"/>
        <v>0</v>
      </c>
      <c r="G167" s="333">
        <f>IF(AND(PRRAS!D39&gt;0,SUM(PRRAS!D664:'PRRAS'!D665)=0),1,0)</f>
        <v>0</v>
      </c>
      <c r="H167" s="333">
        <f>IF(AND(PRRAS!E39&gt;0,SUM(PRRAS!E664:'PRRAS'!E665)=0),1,0)</f>
        <v>0</v>
      </c>
      <c r="I167" s="333"/>
      <c r="J167" s="333"/>
      <c r="K167" s="333"/>
      <c r="L167" s="333"/>
      <c r="M167" s="333"/>
      <c r="N167" s="333"/>
      <c r="O167" s="333"/>
      <c r="P167" s="333"/>
    </row>
    <row r="168" spans="1:16" ht="30" customHeight="1">
      <c r="A168" s="205">
        <f t="shared" si="24"/>
        <v>160</v>
      </c>
      <c r="B168" s="119" t="str">
        <f t="shared" si="22"/>
        <v>Pozor!</v>
      </c>
      <c r="C168" s="223" t="s">
        <v>1507</v>
      </c>
      <c r="D168" s="332">
        <v>-151</v>
      </c>
      <c r="E168" s="194" t="str">
        <f t="shared" si="16"/>
        <v>Ako je iznos na AOP-u 079 veći od nule, a iznos na AOP-u 637 (premije na izdane vrijednosne papire) je jednak nuli, provjerite AOP 666. Ako je njegov iznos stvarno toliki, zanemarite ovu kontrolu.</v>
      </c>
      <c r="F168" s="93">
        <f t="shared" si="23"/>
        <v>1</v>
      </c>
      <c r="G168" s="333">
        <f>IF(AND(PRRAS!D90&gt;0,PRRAS!D680=0),1,0)</f>
        <v>0</v>
      </c>
      <c r="H168" s="333">
        <f>IF(AND(PRRAS!E90&gt;0,PRRAS!E680=0),1,0)</f>
        <v>1</v>
      </c>
      <c r="I168" s="333"/>
      <c r="J168" s="333"/>
      <c r="K168" s="333"/>
      <c r="L168" s="333"/>
      <c r="M168" s="333"/>
      <c r="N168" s="333"/>
      <c r="O168" s="333"/>
      <c r="P168" s="333"/>
    </row>
    <row r="169" spans="1:16" ht="43.5" customHeight="1">
      <c r="A169" s="205">
        <f t="shared" si="24"/>
        <v>161</v>
      </c>
      <c r="B169" s="119" t="str">
        <f t="shared" si="22"/>
        <v>Pozor!</v>
      </c>
      <c r="C169" s="223" t="s">
        <v>1508</v>
      </c>
      <c r="D169" s="332">
        <v>-151</v>
      </c>
      <c r="E169" s="194" t="s">
        <v>271</v>
      </c>
      <c r="F169" s="93">
        <f t="shared" si="23"/>
        <v>1</v>
      </c>
      <c r="G169" s="333">
        <f>IF(AND(PRRAS!D124&gt;0,SUM(PRRAS!D688:'PRRAS'!D689)=0),1,0)</f>
        <v>1</v>
      </c>
      <c r="H169" s="333">
        <f>IF(AND(PRRAS!E124&gt;0,SUM(PRRAS!E688:'PRRAS'!E689)=0),1,0)</f>
        <v>1</v>
      </c>
      <c r="I169" s="333"/>
      <c r="J169" s="333"/>
      <c r="K169" s="333"/>
      <c r="L169" s="333"/>
      <c r="M169" s="333"/>
      <c r="N169" s="333"/>
      <c r="O169" s="333"/>
      <c r="P169" s="333"/>
    </row>
    <row r="170" spans="1:16" ht="30" customHeight="1">
      <c r="A170" s="205">
        <f t="shared" si="24"/>
        <v>162</v>
      </c>
      <c r="B170" s="119" t="str">
        <f t="shared" si="22"/>
        <v>Ispravna</v>
      </c>
      <c r="C170" s="223" t="s">
        <v>1509</v>
      </c>
      <c r="D170" s="332">
        <v>-151</v>
      </c>
      <c r="E170" s="194" t="str">
        <f t="shared" si="16"/>
        <v>Ako je iznos na AOP-u 155 veći od nule, a iznosi na AOP-u 677 (otpremnine) i na AOP-u 678 (naknade za bolest, invalidnost i smrtni slučaj) su jednaki nuli, provjerite AOP-e 677 i 678. Ako su njihovi iznosi stvarno toliki, zanemarite ovu kontrolu.</v>
      </c>
      <c r="F170" s="93">
        <f t="shared" si="23"/>
        <v>0</v>
      </c>
      <c r="G170" s="333">
        <f>IF(AND(PRRAS!D166&gt;0,SUM(PRRAS!D691:D692)=0),1,0)</f>
        <v>0</v>
      </c>
      <c r="H170" s="333">
        <f>IF(AND(PRRAS!E166&gt;0,SUM(PRRAS!E691:E692)=0),1,0)</f>
        <v>0</v>
      </c>
      <c r="I170" s="333"/>
      <c r="J170" s="333"/>
      <c r="K170" s="333"/>
      <c r="L170" s="333"/>
      <c r="M170" s="333"/>
      <c r="N170" s="333"/>
      <c r="O170" s="333"/>
      <c r="P170" s="333"/>
    </row>
    <row r="171" spans="1:16" ht="33.75" customHeight="1">
      <c r="A171" s="205">
        <f t="shared" si="24"/>
        <v>163</v>
      </c>
      <c r="B171" s="119" t="str">
        <f t="shared" si="22"/>
        <v>Pozor!</v>
      </c>
      <c r="C171" s="223" t="s">
        <v>1510</v>
      </c>
      <c r="D171" s="332">
        <v>-151</v>
      </c>
      <c r="E171" s="194" t="str">
        <f t="shared" si="16"/>
        <v>Ako je iznos na AOP-u 180 veći od nule, a iznos na AOP-u 680 (obvezni i preventivni zdravstveni pregledi zaposlenika) je jednak nuli, provjerite AOP 680. Ako je njegov iznos stvarno toliki, zanemarite ovu kontrolu.</v>
      </c>
      <c r="F171" s="93">
        <f t="shared" si="23"/>
        <v>1</v>
      </c>
      <c r="G171" s="333">
        <f>IF(AND(PRRAS!D191&gt;0,PRRAS!D694=0),1,0)</f>
        <v>1</v>
      </c>
      <c r="H171" s="333">
        <f>IF(AND(PRRAS!E191&gt;0,PRRAS!E694=0),1,0)</f>
        <v>1</v>
      </c>
      <c r="I171" s="333"/>
      <c r="J171" s="333"/>
      <c r="K171" s="333"/>
      <c r="L171" s="333"/>
      <c r="M171" s="333"/>
      <c r="N171" s="333"/>
      <c r="O171" s="333"/>
      <c r="P171" s="333"/>
    </row>
    <row r="172" spans="1:16" ht="45" customHeight="1">
      <c r="A172" s="205">
        <f t="shared" si="24"/>
        <v>164</v>
      </c>
      <c r="B172" s="119" t="str">
        <f t="shared" si="22"/>
        <v>Ispravna</v>
      </c>
      <c r="C172" s="223" t="s">
        <v>246</v>
      </c>
      <c r="D172" s="332">
        <v>-151</v>
      </c>
      <c r="E172" s="194" t="s">
        <v>1355</v>
      </c>
      <c r="F172" s="93">
        <f t="shared" si="23"/>
        <v>0</v>
      </c>
      <c r="G172" s="333">
        <f>IF(AND(PRRAS!D192&gt;0,SUM(PRRAS!D695:D697)=0),1,0)</f>
        <v>0</v>
      </c>
      <c r="H172" s="333">
        <f>IF(AND(PRRAS!E192&gt;0,SUM(PRRAS!E695:E697)=0),1,0)</f>
        <v>0</v>
      </c>
      <c r="I172" s="333"/>
      <c r="J172" s="333"/>
      <c r="K172" s="333"/>
      <c r="L172" s="333"/>
      <c r="M172" s="333"/>
      <c r="N172" s="333"/>
      <c r="O172" s="333"/>
      <c r="P172" s="333"/>
    </row>
    <row r="173" spans="1:16" ht="30" customHeight="1">
      <c r="A173" s="205">
        <f t="shared" si="24"/>
        <v>165</v>
      </c>
      <c r="B173" s="119" t="str">
        <f t="shared" si="22"/>
        <v>Ispravna</v>
      </c>
      <c r="C173" s="223" t="s">
        <v>691</v>
      </c>
      <c r="D173" s="332">
        <v>-151</v>
      </c>
      <c r="E173" s="194" t="str">
        <f t="shared" si="16"/>
        <v>Ako je iznos na AOP-u 187 veći od nule, a iznos na AOP-u 684 (naknade članovima predstavničkih i izvršnih tijela i upravnih vijeća) je jednak nuli, provjerite AOP 684. Ako je njegov iznos stvarno toliki, zanemarite ovu kontrolu.</v>
      </c>
      <c r="F173" s="93">
        <f t="shared" si="23"/>
        <v>0</v>
      </c>
      <c r="G173" s="333">
        <f>IF(AND(PRRAS!D198&gt;0,PRRAS!D698=0),1,0)</f>
        <v>0</v>
      </c>
      <c r="H173" s="333">
        <f>IF(AND(PRRAS!E198&gt;0,PRRAS!E698=0),1,0)</f>
        <v>0</v>
      </c>
      <c r="I173" s="333"/>
      <c r="J173" s="333"/>
      <c r="K173" s="333"/>
      <c r="L173" s="333"/>
      <c r="M173" s="333"/>
      <c r="N173" s="333"/>
      <c r="O173" s="333"/>
      <c r="P173" s="333"/>
    </row>
    <row r="174" spans="1:16" ht="30" customHeight="1">
      <c r="A174" s="205">
        <f t="shared" si="24"/>
        <v>166</v>
      </c>
      <c r="B174" s="119" t="str">
        <f t="shared" si="22"/>
        <v>Pozor!</v>
      </c>
      <c r="C174" s="223" t="s">
        <v>692</v>
      </c>
      <c r="D174" s="332">
        <v>-151</v>
      </c>
      <c r="E174" s="194" t="str">
        <f t="shared" si="16"/>
        <v>Ako je iznos na AOP-u 188 veći od nule, a iznos na AOP-u 685 (premije osiguranja zaposlenih) je jednak nuli, provjerite AOP 685. Ako je njegov iznos stvarno toliki, zanemarite ovu kontrolu.</v>
      </c>
      <c r="F174" s="93">
        <f t="shared" si="23"/>
        <v>1</v>
      </c>
      <c r="G174" s="333">
        <f>IF(AND(PRRAS!D199&gt;0,PRRAS!D699=0),1,0)</f>
        <v>1</v>
      </c>
      <c r="H174" s="333">
        <f>IF(AND(PRRAS!E199&gt;0,PRRAS!E699=0),1,0)</f>
        <v>1</v>
      </c>
      <c r="I174" s="333"/>
      <c r="J174" s="333"/>
      <c r="K174" s="333"/>
      <c r="L174" s="333"/>
      <c r="M174" s="333"/>
      <c r="N174" s="333"/>
      <c r="O174" s="333"/>
      <c r="P174" s="333"/>
    </row>
    <row r="175" spans="1:16" ht="53.25" customHeight="1">
      <c r="A175" s="205">
        <f t="shared" si="24"/>
        <v>167</v>
      </c>
      <c r="B175" s="119" t="str">
        <f t="shared" si="22"/>
        <v>Ispravna</v>
      </c>
      <c r="C175" s="223" t="s">
        <v>693</v>
      </c>
      <c r="D175" s="332">
        <v>-151</v>
      </c>
      <c r="E175" s="194" t="s">
        <v>1356</v>
      </c>
      <c r="F175" s="93">
        <f t="shared" si="23"/>
        <v>0</v>
      </c>
      <c r="G175" s="333">
        <f>IF(AND(PRRAS!D217&gt;0,SUM(PRRAS!D721:D723)=0),1,0)</f>
        <v>0</v>
      </c>
      <c r="H175" s="333">
        <f>IF(AND(PRRAS!E217&gt;0,SUM(PRRAS!E721:E723)=0),1,0)</f>
        <v>0</v>
      </c>
      <c r="I175" s="333"/>
      <c r="J175" s="333"/>
      <c r="K175" s="333"/>
      <c r="L175" s="333"/>
      <c r="M175" s="333"/>
      <c r="N175" s="333"/>
      <c r="O175" s="333"/>
      <c r="P175" s="333"/>
    </row>
    <row r="176" spans="1:16" ht="30" customHeight="1">
      <c r="A176" s="205">
        <f t="shared" si="24"/>
        <v>168</v>
      </c>
      <c r="B176" s="119" t="str">
        <f t="shared" si="22"/>
        <v>Ispravna</v>
      </c>
      <c r="C176" s="223" t="s">
        <v>694</v>
      </c>
      <c r="D176" s="332">
        <v>-151</v>
      </c>
      <c r="E176" s="194" t="str">
        <f t="shared" si="16"/>
        <v>Ako je iznos na AOP-u 212 veći od nule, a iznos na AOP-u 717 (diskont na izdane vrijednosne papire) je jednak nuli, provjerite AOP 717. Ako je njegov iznos stvarno toliki, zanemarite ovu kontrolu.</v>
      </c>
      <c r="F176" s="93">
        <f t="shared" si="23"/>
        <v>0</v>
      </c>
      <c r="G176" s="333">
        <f>IF(AND(PRRAS!D223&gt;0,PRRAS!D731=0),1,0)</f>
        <v>0</v>
      </c>
      <c r="H176" s="333">
        <f>IF(AND(PRRAS!E223&gt;0,PRRAS!E731=0),1,0)</f>
        <v>0</v>
      </c>
      <c r="I176" s="333"/>
      <c r="J176" s="333"/>
      <c r="K176" s="333"/>
      <c r="L176" s="333"/>
      <c r="M176" s="333"/>
      <c r="N176" s="333"/>
      <c r="O176" s="333"/>
      <c r="P176" s="333"/>
    </row>
    <row r="177" spans="1:16" ht="30" customHeight="1">
      <c r="A177" s="205">
        <f t="shared" si="24"/>
        <v>169</v>
      </c>
      <c r="B177" s="119" t="str">
        <f t="shared" si="22"/>
        <v>Ispravna</v>
      </c>
      <c r="C177" s="223" t="s">
        <v>695</v>
      </c>
      <c r="D177" s="332">
        <v>-151</v>
      </c>
      <c r="E177" s="194" t="str">
        <f t="shared" si="16"/>
        <v>Ako je iznos na AOP-u 246 veći od nule, a suma iznosa na AOP-ima 762 do 770 jednaki nuli, provjerite AOP-e 762 do 770. Ako su njihovi iznosi stvarno toliki, zanemarite ovu kontrolu.</v>
      </c>
      <c r="F177" s="93">
        <f t="shared" si="23"/>
        <v>0</v>
      </c>
      <c r="G177" s="333">
        <f>IF(AND(PRRAS!D257&gt;0,SUM(PRRAS!D776:D784)=0),1,0)</f>
        <v>0</v>
      </c>
      <c r="H177" s="333">
        <f>IF(AND(PRRAS!E257&gt;0,SUM(PRRAS!E776:E784)=0),1,0)</f>
        <v>0</v>
      </c>
      <c r="I177" s="333"/>
      <c r="J177" s="333"/>
      <c r="K177" s="333"/>
      <c r="L177" s="333"/>
      <c r="M177" s="333"/>
      <c r="N177" s="333"/>
      <c r="O177" s="333"/>
      <c r="P177" s="333"/>
    </row>
    <row r="178" spans="1:16" ht="30" customHeight="1">
      <c r="A178" s="205">
        <f t="shared" si="24"/>
        <v>170</v>
      </c>
      <c r="B178" s="119" t="str">
        <f t="shared" si="22"/>
        <v>Ispravna</v>
      </c>
      <c r="C178" s="223" t="s">
        <v>696</v>
      </c>
      <c r="D178" s="332">
        <v>-151</v>
      </c>
      <c r="E178" s="194" t="str">
        <f t="shared" si="16"/>
        <v>Ako je iznos na AOP-u 247 veći od nule, a suma iznosa na AOP-ima u 771 do 775 je jednaka nuli, provjerite AOP-e 771 do 775. Ako su njegovi iznosi stvarno toliki, zanemarite ovu kontrolu.</v>
      </c>
      <c r="F178" s="93">
        <f t="shared" si="23"/>
        <v>0</v>
      </c>
      <c r="G178" s="333">
        <f>IF(AND(PRRAS!D258&gt;0,SUM(PRRAS!D785:D789)=0),1,0)</f>
        <v>0</v>
      </c>
      <c r="H178" s="333">
        <f>IF(AND(PRRAS!E258&gt;0,SUM(PRRAS!E785:E789)=0),1,0)</f>
        <v>0</v>
      </c>
      <c r="I178" s="333"/>
      <c r="J178" s="333"/>
      <c r="K178" s="333"/>
      <c r="L178" s="333"/>
      <c r="M178" s="333"/>
      <c r="N178" s="333"/>
      <c r="O178" s="333"/>
      <c r="P178" s="333"/>
    </row>
    <row r="179" spans="1:16" ht="30" customHeight="1">
      <c r="A179" s="205">
        <f t="shared" si="24"/>
        <v>171</v>
      </c>
      <c r="B179" s="119" t="str">
        <f t="shared" si="22"/>
        <v>Pozor!</v>
      </c>
      <c r="C179" s="223" t="s">
        <v>697</v>
      </c>
      <c r="D179" s="332">
        <v>-151</v>
      </c>
      <c r="E179" s="194" t="str">
        <f t="shared" si="16"/>
        <v>Ako je iznos na AOP-u 250 veći od nule, a iznos na AOP-u 776 (tekuće donacije građanima i kućanstvima) je jednak nuli, provjerite AOP 776. Ako je njegov iznos stvarno toliki, zanemarite ovu kontrolu.</v>
      </c>
      <c r="F179" s="93">
        <f t="shared" si="23"/>
        <v>1</v>
      </c>
      <c r="G179" s="333">
        <f>IF(AND(PRRAS!D261&gt;0,PRRAS!D790=0),1,0)</f>
        <v>1</v>
      </c>
      <c r="H179" s="347">
        <f>IF(AND(PRRAS!E261&gt;0,PRRAS!E790=0),1,0)</f>
        <v>1</v>
      </c>
      <c r="I179" s="333"/>
      <c r="J179" s="333"/>
      <c r="K179" s="333"/>
      <c r="L179" s="333"/>
      <c r="M179" s="333"/>
      <c r="N179" s="333"/>
      <c r="O179" s="333"/>
      <c r="P179" s="333"/>
    </row>
    <row r="180" spans="1:16" ht="33" customHeight="1">
      <c r="A180" s="205">
        <f t="shared" si="24"/>
        <v>172</v>
      </c>
      <c r="B180" s="119" t="str">
        <f t="shared" si="22"/>
        <v>Ispravna</v>
      </c>
      <c r="C180" s="223" t="s">
        <v>807</v>
      </c>
      <c r="D180" s="332">
        <v>-151</v>
      </c>
      <c r="E180" s="194" t="str">
        <f t="shared" si="16"/>
        <v>Ako je iznos na AOP-u 416 veći od nule, a iznos na AOP-ima 788 i 789 jednak nuli, provjerite AOP-e 788 i 789. Ako je njihov iznos stvarno toliki, zanemarite ovu kontrolu.</v>
      </c>
      <c r="F180" s="93">
        <f t="shared" si="23"/>
        <v>0</v>
      </c>
      <c r="G180" s="333">
        <f>IF(AND(PRRAS!D429&gt;0,SUM(PRRAS!D802:D803)=0),1,0)</f>
        <v>0</v>
      </c>
      <c r="H180" s="333">
        <f>IF(AND(PRRAS!E429&gt;0,SUM(PRRAS!E802:E803)=0),1,0)</f>
        <v>0</v>
      </c>
      <c r="I180" s="333"/>
      <c r="J180" s="333"/>
      <c r="K180" s="333"/>
      <c r="L180" s="333"/>
      <c r="M180" s="333"/>
      <c r="N180" s="333"/>
      <c r="O180" s="333"/>
      <c r="P180" s="333"/>
    </row>
    <row r="181" spans="1:16" ht="30" customHeight="1">
      <c r="A181" s="205">
        <f t="shared" si="24"/>
        <v>173</v>
      </c>
      <c r="B181" s="119" t="str">
        <f t="shared" si="22"/>
        <v>Ispravna</v>
      </c>
      <c r="C181" s="223" t="s">
        <v>808</v>
      </c>
      <c r="D181" s="332">
        <v>-151</v>
      </c>
      <c r="E181" s="194" t="str">
        <f t="shared" si="16"/>
        <v>Ako je iznos na AOP-u 419 veći od nule, a iznos na AOP-ima 790 i 791 jednak nuli, provjerite AOP-e 790 i 791. Ako je njihov iznos stvarno toliki, zanemarite ovu kontrolu.</v>
      </c>
      <c r="F181" s="93">
        <f t="shared" si="23"/>
        <v>0</v>
      </c>
      <c r="G181" s="333">
        <f>IF(AND(PRRAS!D432&gt;0,SUM(PRRAS!D804:D805)=0),1,0)</f>
        <v>0</v>
      </c>
      <c r="H181" s="333">
        <f>IF(AND(PRRAS!E432&gt;0,SUM(PRRAS!E804:E805)=0),1,0)</f>
        <v>0</v>
      </c>
      <c r="I181" s="333"/>
      <c r="J181" s="333"/>
      <c r="K181" s="333"/>
      <c r="L181" s="333"/>
      <c r="M181" s="333"/>
      <c r="N181" s="333"/>
      <c r="O181" s="333"/>
      <c r="P181" s="333"/>
    </row>
    <row r="182" spans="1:16" ht="30" customHeight="1">
      <c r="A182" s="205">
        <f t="shared" si="24"/>
        <v>174</v>
      </c>
      <c r="B182" s="119" t="str">
        <f t="shared" si="22"/>
        <v>Ispravna</v>
      </c>
      <c r="C182" s="223" t="s">
        <v>2860</v>
      </c>
      <c r="D182" s="332">
        <v>-151</v>
      </c>
      <c r="E182" s="194" t="str">
        <f t="shared" si="16"/>
        <v>Ako je iznos na AOP-u 420 veći od nule, a iznos na AOP-ima 792 i 793 jednak nuli, provjerite AOP-e 792 i 793. Ako je njihov iznos stvarno toliki, zanemarite ovu kontrolu.</v>
      </c>
      <c r="F182" s="93">
        <f t="shared" si="23"/>
        <v>0</v>
      </c>
      <c r="G182" s="333">
        <f>IF(AND(PRRAS!D433&gt;0,SUM(PRRAS!D806:D807)=0),1,0)</f>
        <v>0</v>
      </c>
      <c r="H182" s="333">
        <f>IF(AND(PRRAS!E433&gt;0,SUM(PRRAS!E806:E807)=0),1,0)</f>
        <v>0</v>
      </c>
      <c r="I182" s="333"/>
      <c r="J182" s="333"/>
      <c r="K182" s="333"/>
      <c r="L182" s="333"/>
      <c r="M182" s="333"/>
      <c r="N182" s="333"/>
      <c r="O182" s="333"/>
      <c r="P182" s="333"/>
    </row>
    <row r="183" spans="1:16" ht="30" customHeight="1">
      <c r="A183" s="205">
        <f t="shared" si="24"/>
        <v>175</v>
      </c>
      <c r="B183" s="119" t="str">
        <f t="shared" si="22"/>
        <v>Ispravna</v>
      </c>
      <c r="C183" s="223" t="s">
        <v>1517</v>
      </c>
      <c r="D183" s="332">
        <v>-151</v>
      </c>
      <c r="E183" s="194" t="str">
        <f t="shared" si="16"/>
        <v>Ako je iznos na AOP-u 421 veći od nule, a iznos na AOP-ima 794 i 795 jednak nuli, provjerite AOP-e 794 i 795. Ako je njihov iznos stvarno toliki, zanemarite ovu kontrolu.</v>
      </c>
      <c r="F183" s="93">
        <f t="shared" si="23"/>
        <v>0</v>
      </c>
      <c r="G183" s="333">
        <f>IF(AND(PRRAS!D434&gt;0,SUM(PRRAS!D808:D809)=0),1,0)</f>
        <v>0</v>
      </c>
      <c r="H183" s="333">
        <f>IF(AND(PRRAS!E434&gt;0,SUM(PRRAS!E808:E809)=0),1,0)</f>
        <v>0</v>
      </c>
      <c r="I183" s="333"/>
      <c r="J183" s="333"/>
      <c r="K183" s="333"/>
      <c r="L183" s="333"/>
      <c r="M183" s="333"/>
      <c r="N183" s="333"/>
      <c r="O183" s="333"/>
      <c r="P183" s="333"/>
    </row>
    <row r="184" spans="1:16" ht="30" customHeight="1">
      <c r="A184" s="205">
        <f t="shared" si="24"/>
        <v>176</v>
      </c>
      <c r="B184" s="119" t="str">
        <f t="shared" si="22"/>
        <v>Ispravna</v>
      </c>
      <c r="C184" s="223" t="s">
        <v>1518</v>
      </c>
      <c r="D184" s="332">
        <v>-151</v>
      </c>
      <c r="E184" s="194" t="str">
        <f t="shared" si="16"/>
        <v>Ako je iznos na AOP-u 425 veći od nule, a iznos na AOP-ima 799 i 800 jednak nuli, provjerite AOP-e 799 i 800. Ako je njihov iznos stvarno toliki, zanemarite ovu kontrolu.</v>
      </c>
      <c r="F184" s="93">
        <f t="shared" si="23"/>
        <v>0</v>
      </c>
      <c r="G184" s="333">
        <f>IF(AND(PRRAS!D438&gt;0,SUM(PRRAS!D813:D814)=0),1,0)</f>
        <v>0</v>
      </c>
      <c r="H184" s="333">
        <f>IF(AND(PRRAS!E438&gt;0,SUM(PRRAS!E813:E814)=0),1,0)</f>
        <v>0</v>
      </c>
      <c r="I184" s="333"/>
      <c r="J184" s="333"/>
      <c r="K184" s="333"/>
      <c r="L184" s="333"/>
      <c r="M184" s="333"/>
      <c r="N184" s="333"/>
      <c r="O184" s="333"/>
      <c r="P184" s="333"/>
    </row>
    <row r="185" spans="1:16" ht="30" customHeight="1">
      <c r="A185" s="205">
        <f t="shared" si="24"/>
        <v>177</v>
      </c>
      <c r="B185" s="119" t="str">
        <f t="shared" si="22"/>
        <v>Ispravna</v>
      </c>
      <c r="C185" s="223" t="s">
        <v>1519</v>
      </c>
      <c r="D185" s="332">
        <v>-151</v>
      </c>
      <c r="E185" s="194" t="str">
        <f t="shared" si="16"/>
        <v>Ako je iznos na AOP-u 426 veći od nule, a iznos na AOP-ima 801 i 802 jednak nuli, provjerite AOP-e 801 i 802. Ako je njihov iznos stvarno toliki, zanemarite ovu kontrolu.</v>
      </c>
      <c r="F185" s="93">
        <f t="shared" si="23"/>
        <v>0</v>
      </c>
      <c r="G185" s="333">
        <f>IF(AND(PRRAS!D439&gt;0,SUM(PRRAS!D815:D816)=0),1,0)</f>
        <v>0</v>
      </c>
      <c r="H185" s="333">
        <f>IF(AND(PRRAS!E439&gt;0,SUM(PRRAS!E815:E816)=0),1,0)</f>
        <v>0</v>
      </c>
      <c r="I185" s="333"/>
      <c r="J185" s="333"/>
      <c r="K185" s="333"/>
      <c r="L185" s="333"/>
      <c r="M185" s="333"/>
      <c r="N185" s="333"/>
      <c r="O185" s="333"/>
      <c r="P185" s="333"/>
    </row>
    <row r="186" spans="1:16" ht="30" customHeight="1">
      <c r="A186" s="205">
        <f t="shared" si="24"/>
        <v>178</v>
      </c>
      <c r="B186" s="119" t="str">
        <f t="shared" si="22"/>
        <v>Ispravna</v>
      </c>
      <c r="C186" s="223" t="s">
        <v>1520</v>
      </c>
      <c r="D186" s="332">
        <v>-151</v>
      </c>
      <c r="E186" s="194" t="str">
        <f t="shared" si="16"/>
        <v>Ako je iznos na AOP-u 427 veći od nule, a iznos na AOP-ima 803 i 804 jednak nuli, provjerite AOP-e 803 i 804. Ako je njihov iznos stvarno toliki, zanemarite ovu kontrolu.</v>
      </c>
      <c r="F186" s="93">
        <f t="shared" si="23"/>
        <v>0</v>
      </c>
      <c r="G186" s="333">
        <f>IF(AND(PRRAS!D440&gt;0,SUM(PRRAS!D817:D818)=0),1,0)</f>
        <v>0</v>
      </c>
      <c r="H186" s="333">
        <f>IF(AND(PRRAS!E440&gt;0,SUM(PRRAS!E817:E818)=0),1,0)</f>
        <v>0</v>
      </c>
      <c r="I186" s="333"/>
      <c r="J186" s="333"/>
      <c r="K186" s="333"/>
      <c r="L186" s="333"/>
      <c r="M186" s="333"/>
      <c r="N186" s="333"/>
      <c r="O186" s="333"/>
      <c r="P186" s="333"/>
    </row>
    <row r="187" spans="1:16" ht="30" customHeight="1">
      <c r="A187" s="205">
        <f t="shared" si="24"/>
        <v>179</v>
      </c>
      <c r="B187" s="119" t="str">
        <f t="shared" si="22"/>
        <v>Ispravna</v>
      </c>
      <c r="C187" s="223" t="s">
        <v>1521</v>
      </c>
      <c r="D187" s="332">
        <v>-151</v>
      </c>
      <c r="E187" s="194" t="str">
        <f t="shared" si="16"/>
        <v>Ako je iznos na AOP-u 459 veći od nule, a iznos na AOP-u 831 (ostali vrijednosni papiri - dugoročni) je jednak nuli, provjerite AOP 831. Ako je njegov iznos stvarno toliki, zanemarite ovu kontrolu.</v>
      </c>
      <c r="F187" s="93">
        <f t="shared" si="23"/>
        <v>0</v>
      </c>
      <c r="G187" s="333">
        <f>IF(AND(PRRAS!D472&gt;0,PRRAS!D845=0),1,0)</f>
        <v>0</v>
      </c>
      <c r="H187" s="333">
        <f>IF(AND(PRRAS!E472&gt;0,PRRAS!E845=0),1,0)</f>
        <v>0</v>
      </c>
      <c r="I187" s="333"/>
      <c r="J187" s="333"/>
      <c r="K187" s="333"/>
      <c r="L187" s="333"/>
      <c r="M187" s="333"/>
      <c r="N187" s="333"/>
      <c r="O187" s="333"/>
      <c r="P187" s="333"/>
    </row>
    <row r="188" spans="1:16" ht="30" customHeight="1">
      <c r="A188" s="205">
        <f t="shared" si="24"/>
        <v>180</v>
      </c>
      <c r="B188" s="119" t="str">
        <f t="shared" si="22"/>
        <v>Ispravna</v>
      </c>
      <c r="C188" s="223" t="s">
        <v>2986</v>
      </c>
      <c r="D188" s="332">
        <v>-151</v>
      </c>
      <c r="E188" s="194" t="str">
        <f t="shared" si="16"/>
        <v>Ako je iznos na AOP-u 476 veći od nule, a iznos na AOP-u 832 (primljeni zajmovi od međunarodnih organizacija - dugoročni) je jednak nuli, provjerite AOP 832. Ako je njegov iznos stvarno toliki, zanemarite ovu kontrolu.</v>
      </c>
      <c r="F188" s="93">
        <f t="shared" si="23"/>
        <v>0</v>
      </c>
      <c r="G188" s="333">
        <f>IF(AND(PRRAS!D489&gt;0,PRRAS!D846=0),1,0)</f>
        <v>0</v>
      </c>
      <c r="H188" s="333">
        <f>IF(AND(PRRAS!E489&gt;0,PRRAS!E846=0),1,0)</f>
        <v>0</v>
      </c>
      <c r="I188" s="333"/>
      <c r="J188" s="333"/>
      <c r="K188" s="333"/>
      <c r="L188" s="333"/>
      <c r="M188" s="333"/>
      <c r="N188" s="333"/>
      <c r="O188" s="333"/>
      <c r="P188" s="333"/>
    </row>
    <row r="189" spans="1:16" ht="30" customHeight="1">
      <c r="A189" s="205">
        <f t="shared" si="24"/>
        <v>181</v>
      </c>
      <c r="B189" s="119" t="str">
        <f t="shared" si="22"/>
        <v>Ispravna</v>
      </c>
      <c r="C189" s="223" t="s">
        <v>2987</v>
      </c>
      <c r="D189" s="332">
        <v>-151</v>
      </c>
      <c r="E189" s="194" t="str">
        <f t="shared" ref="E189:E251" si="25">C189</f>
        <v>Ako je iznos na AOP-u 477 veći od nule, a iznos na AOP-u 833 (primljeni krediti i zajmovi od institucija i tijela EU - dugoročni) je jednak nuli, provjerite AOP 833 Ako je njegov iznos stvarno toliki, zanemarite ovu kontrolu.</v>
      </c>
      <c r="F189" s="93">
        <f t="shared" si="23"/>
        <v>0</v>
      </c>
      <c r="G189" s="333">
        <f>IF(AND(PRRAS!D490&gt;0,PRRAS!D847=0),1,0)</f>
        <v>0</v>
      </c>
      <c r="H189" s="333">
        <f>IF(AND(PRRAS!E490&gt;0,PRRAS!E847=0),1,0)</f>
        <v>0</v>
      </c>
      <c r="I189" s="333"/>
      <c r="J189" s="333"/>
      <c r="K189" s="333"/>
      <c r="L189" s="333"/>
      <c r="M189" s="333"/>
      <c r="N189" s="333"/>
      <c r="O189" s="333"/>
      <c r="P189" s="333"/>
    </row>
    <row r="190" spans="1:16" ht="30" customHeight="1">
      <c r="A190" s="205">
        <f t="shared" si="24"/>
        <v>182</v>
      </c>
      <c r="B190" s="119" t="str">
        <f t="shared" si="22"/>
        <v>Ispravna</v>
      </c>
      <c r="C190" s="223" t="s">
        <v>2988</v>
      </c>
      <c r="D190" s="332">
        <v>-151</v>
      </c>
      <c r="E190" s="194" t="str">
        <f t="shared" si="25"/>
        <v>Ako je iznos na AOP-u 478 veći od nule, a iznos na AOP-u 834 (primljeni zajmovi od inozemnih vlada u EU - dugoročni) je jednak nuli, provjerite AOP 834. Ako je njegov iznos stvarno toliki, zanemarite ovu kontrolu.</v>
      </c>
      <c r="F190" s="93">
        <f t="shared" si="23"/>
        <v>0</v>
      </c>
      <c r="G190" s="333">
        <f>IF(AND(PRRAS!D491&gt;0,PRRAS!D848=0),1,0)</f>
        <v>0</v>
      </c>
      <c r="H190" s="333">
        <f>IF(AND(PRRAS!E491&gt;0,PRRAS!E848=0),1,0)</f>
        <v>0</v>
      </c>
      <c r="I190" s="333"/>
      <c r="J190" s="333"/>
      <c r="K190" s="333"/>
      <c r="L190" s="333"/>
      <c r="M190" s="333"/>
      <c r="N190" s="333"/>
      <c r="O190" s="333"/>
      <c r="P190" s="333"/>
    </row>
    <row r="191" spans="1:16" ht="30" customHeight="1">
      <c r="A191" s="205">
        <f t="shared" si="24"/>
        <v>183</v>
      </c>
      <c r="B191" s="119" t="str">
        <f t="shared" si="22"/>
        <v>Ispravna</v>
      </c>
      <c r="C191" s="223" t="s">
        <v>2989</v>
      </c>
      <c r="D191" s="332">
        <v>-151</v>
      </c>
      <c r="E191" s="194" t="str">
        <f t="shared" si="25"/>
        <v>Ako je iznos na AOP-u 479 veći od nule, a iznos na AOP-u 835 (primljeni zajmovi od inozemnih vlada izvan EU - dugoročni) je jednak nuli, provjerite AOP 835. Ako je njegov iznos stvarno toliki, zanemarite ovu kontrolu.</v>
      </c>
      <c r="F191" s="93">
        <f t="shared" si="23"/>
        <v>0</v>
      </c>
      <c r="G191" s="333">
        <f>IF(AND(PRRAS!D492&gt;0,PRRAS!D849=0),1,0)</f>
        <v>0</v>
      </c>
      <c r="H191" s="333">
        <f>IF(AND(PRRAS!E492&gt;0,PRRAS!E849=0),1,0)</f>
        <v>0</v>
      </c>
      <c r="I191" s="333"/>
      <c r="J191" s="333"/>
      <c r="K191" s="333"/>
      <c r="L191" s="333"/>
      <c r="M191" s="333"/>
      <c r="N191" s="333"/>
      <c r="O191" s="333"/>
      <c r="P191" s="333"/>
    </row>
    <row r="192" spans="1:16" ht="30" customHeight="1">
      <c r="A192" s="205">
        <f t="shared" si="24"/>
        <v>184</v>
      </c>
      <c r="B192" s="119" t="str">
        <f t="shared" si="22"/>
        <v>Ispravna</v>
      </c>
      <c r="C192" s="223" t="s">
        <v>2990</v>
      </c>
      <c r="D192" s="332">
        <v>-151</v>
      </c>
      <c r="E192" s="194" t="str">
        <f t="shared" si="25"/>
        <v>Ako je iznos na AOP-u 482 veći od nule, a iznos na AOP-u 839 (primljeni zajmovi od osiguravajućih društava u javnom sektoru - dugoročni) je jednak nuli, provjerite AOP 839. Ako je njegov iznos stvarno toliki, zanemarite ovu kontrolu.</v>
      </c>
      <c r="F192" s="93">
        <f t="shared" si="23"/>
        <v>0</v>
      </c>
      <c r="G192" s="333">
        <f>IF(AND(PRRAS!D495&gt;0,PRRAS!D853=0),1,0)</f>
        <v>0</v>
      </c>
      <c r="H192" s="333">
        <f>IF(AND(PRRAS!E495&gt;0,PRRAS!E853=0),1,0)</f>
        <v>0</v>
      </c>
      <c r="I192" s="333"/>
      <c r="J192" s="333"/>
      <c r="K192" s="333"/>
      <c r="L192" s="333"/>
      <c r="M192" s="333"/>
      <c r="N192" s="333"/>
      <c r="O192" s="333"/>
      <c r="P192" s="333"/>
    </row>
    <row r="193" spans="1:16" ht="30" customHeight="1">
      <c r="A193" s="205">
        <f t="shared" si="24"/>
        <v>185</v>
      </c>
      <c r="B193" s="119" t="str">
        <f t="shared" si="22"/>
        <v>Ispravna</v>
      </c>
      <c r="C193" s="223" t="s">
        <v>2991</v>
      </c>
      <c r="D193" s="332">
        <v>-151</v>
      </c>
      <c r="E193" s="194" t="str">
        <f t="shared" si="25"/>
        <v>Ako je iznos na AOP-u 483 veći od nule, a iznos na AOP-ima 840 i 841 jednaki nuli, provjerite AOP-e 840 i 841. Ako je njihov iznos stvarno toliki, zanemarite ovu kontrolu.</v>
      </c>
      <c r="F193" s="93">
        <f t="shared" si="23"/>
        <v>0</v>
      </c>
      <c r="G193" s="333">
        <f>IF(AND(PRRAS!D496&gt;0,SUM(PRRAS!D854:D855)=0),1,0)</f>
        <v>0</v>
      </c>
      <c r="H193" s="333">
        <f>IF(AND(PRRAS!E496&gt;0,SUM(PRRAS!E854:E855)=0),1,0)</f>
        <v>0</v>
      </c>
      <c r="I193" s="333"/>
      <c r="J193" s="333"/>
      <c r="K193" s="333"/>
      <c r="L193" s="333"/>
      <c r="M193" s="333"/>
      <c r="N193" s="333"/>
      <c r="O193" s="333"/>
      <c r="P193" s="333"/>
    </row>
    <row r="194" spans="1:16" ht="30" customHeight="1">
      <c r="A194" s="205">
        <f t="shared" si="24"/>
        <v>186</v>
      </c>
      <c r="B194" s="119" t="str">
        <f t="shared" si="22"/>
        <v>Ispravna</v>
      </c>
      <c r="C194" s="223" t="s">
        <v>2992</v>
      </c>
      <c r="D194" s="332">
        <v>-151</v>
      </c>
      <c r="E194" s="194" t="str">
        <f t="shared" si="25"/>
        <v>Ako je iznos na AOP-u 485 veći od nule, a iznos na AOP-u 842 (primljeni zajmovi od trgovačkih društava u javnom sektoru - dugoročni) je jednak nuli, provjerite AOP 842. Ako je njegov iznos stvarno toliki, zanemarite ovu kontrolu.</v>
      </c>
      <c r="F194" s="93">
        <f t="shared" si="23"/>
        <v>0</v>
      </c>
      <c r="G194" s="333">
        <f>IF(AND(PRRAS!D498&gt;0,PRRAS!D856=0),1,0)</f>
        <v>0</v>
      </c>
      <c r="H194" s="333">
        <f>IF(AND(PRRAS!E498&gt;0,PRRAS!E856=0),1,0)</f>
        <v>0</v>
      </c>
      <c r="I194" s="333"/>
      <c r="J194" s="333"/>
      <c r="K194" s="333"/>
      <c r="L194" s="333"/>
      <c r="M194" s="333"/>
      <c r="N194" s="333"/>
      <c r="O194" s="333"/>
      <c r="P194" s="333"/>
    </row>
    <row r="195" spans="1:16" ht="30" customHeight="1">
      <c r="A195" s="205">
        <f t="shared" si="24"/>
        <v>187</v>
      </c>
      <c r="B195" s="119" t="str">
        <f t="shared" si="22"/>
        <v>Ispravna</v>
      </c>
      <c r="C195" s="223" t="s">
        <v>2993</v>
      </c>
      <c r="D195" s="332">
        <v>-151</v>
      </c>
      <c r="E195" s="194" t="str">
        <f t="shared" si="25"/>
        <v>Ako je iznos na AOP-u 488 veći od nule, a iznos na AOP-u 846 (primljeni zajmovi od tuzemnih osiguravajućih društava izvan javnog sektora - dugoročni) je jednak nuli, provjerite AOP 846. Ako je njegov iznos stvarno toliki, zanemarite ovu kontrolu.</v>
      </c>
      <c r="F195" s="93">
        <f t="shared" si="23"/>
        <v>0</v>
      </c>
      <c r="G195" s="333">
        <f>IF(AND(PRRAS!D501&gt;0,PRRAS!D860=0),1,0)</f>
        <v>0</v>
      </c>
      <c r="H195" s="333">
        <f>IF(AND(PRRAS!E501&gt;0,PRRAS!E860=0),1,0)</f>
        <v>0</v>
      </c>
      <c r="I195" s="333"/>
      <c r="J195" s="333"/>
      <c r="K195" s="333"/>
      <c r="L195" s="333"/>
      <c r="M195" s="333"/>
      <c r="N195" s="333"/>
      <c r="O195" s="333"/>
      <c r="P195" s="333"/>
    </row>
    <row r="196" spans="1:16" ht="30" customHeight="1">
      <c r="A196" s="205">
        <f t="shared" si="24"/>
        <v>188</v>
      </c>
      <c r="B196" s="119" t="str">
        <f t="shared" si="22"/>
        <v>Ispravna</v>
      </c>
      <c r="C196" s="223" t="s">
        <v>2994</v>
      </c>
      <c r="D196" s="332">
        <v>-151</v>
      </c>
      <c r="E196" s="194" t="str">
        <f t="shared" si="25"/>
        <v>Ako je iznos na AOP-u 489 veći od nule, a iznos na AOP-ima 847 i 848 jednaki nuli, provjerite AOP-e 847 i 848. Ako je njihov iznos stvarno toliki, zanemarite ovu kontrolu.</v>
      </c>
      <c r="F196" s="93">
        <f t="shared" si="23"/>
        <v>0</v>
      </c>
      <c r="G196" s="333">
        <f>IF(AND(PRRAS!D502&gt;0,SUM(PRRAS!D861:D862)=0),1,0)</f>
        <v>0</v>
      </c>
      <c r="H196" s="333">
        <f>IF(AND(PRRAS!E502&gt;0,SUM(PRRAS!E861:E862)=0),1,0)</f>
        <v>0</v>
      </c>
      <c r="I196" s="333"/>
      <c r="J196" s="333"/>
      <c r="K196" s="333"/>
      <c r="L196" s="333"/>
      <c r="M196" s="333"/>
      <c r="N196" s="333"/>
      <c r="O196" s="333"/>
      <c r="P196" s="333"/>
    </row>
    <row r="197" spans="1:16" ht="30" customHeight="1">
      <c r="A197" s="205">
        <f t="shared" si="24"/>
        <v>189</v>
      </c>
      <c r="B197" s="119" t="str">
        <f t="shared" si="22"/>
        <v>Ispravna</v>
      </c>
      <c r="C197" s="223" t="s">
        <v>2995</v>
      </c>
      <c r="D197" s="332">
        <v>-151</v>
      </c>
      <c r="E197" s="194" t="str">
        <f t="shared" si="25"/>
        <v>Ako je iznos na AOP-u 491 veći od nule, a iznos na AOP-u 852 (primljeni zajmovi od inozemnih osiguravajućih društava - dugoročni) je jednak nuli, provjerite AOP 852. Ako je njegov iznos stvarno toliki, zanemarite ovu kontrolu.</v>
      </c>
      <c r="F197" s="93">
        <f t="shared" si="23"/>
        <v>0</v>
      </c>
      <c r="G197" s="333">
        <f>IF(AND(PRRAS!D504&gt;0,PRRAS!D866=0),1,0)</f>
        <v>0</v>
      </c>
      <c r="H197" s="333">
        <f>IF(AND(PRRAS!E504&gt;0,PRRAS!E866=0),1,0)</f>
        <v>0</v>
      </c>
      <c r="I197" s="333"/>
      <c r="J197" s="333"/>
      <c r="K197" s="333"/>
      <c r="L197" s="333"/>
      <c r="M197" s="333"/>
      <c r="N197" s="333"/>
      <c r="O197" s="333"/>
      <c r="P197" s="333"/>
    </row>
    <row r="198" spans="1:16" ht="30" customHeight="1">
      <c r="A198" s="205">
        <f t="shared" si="24"/>
        <v>190</v>
      </c>
      <c r="B198" s="119" t="str">
        <f t="shared" si="22"/>
        <v>Ispravna</v>
      </c>
      <c r="C198" s="223" t="s">
        <v>2996</v>
      </c>
      <c r="D198" s="332">
        <v>-151</v>
      </c>
      <c r="E198" s="194" t="str">
        <f t="shared" si="25"/>
        <v>Ako je iznos na AOP-u 492 veći od nule, a iznos na AOP-ima 853 i 854 jednaki nuli, provjerite AOP-e 853 i 854. Ako je njihov iznos stvarno toliki, zanemarite ovu kontrolu.</v>
      </c>
      <c r="F198" s="93">
        <f t="shared" si="23"/>
        <v>0</v>
      </c>
      <c r="G198" s="333">
        <f>IF(AND(PRRAS!D505&gt;0,SUM(PRRAS!D867:D868)=0),1,0)</f>
        <v>0</v>
      </c>
      <c r="H198" s="333">
        <f>IF(AND(PRRAS!E505&gt;0,SUM(PRRAS!E867:E868)=0),1,0)</f>
        <v>0</v>
      </c>
      <c r="I198" s="333"/>
      <c r="J198" s="333"/>
      <c r="K198" s="333"/>
      <c r="L198" s="333"/>
      <c r="M198" s="333"/>
      <c r="N198" s="333"/>
      <c r="O198" s="333"/>
      <c r="P198" s="333"/>
    </row>
    <row r="199" spans="1:16" ht="30" customHeight="1">
      <c r="A199" s="205">
        <f t="shared" si="24"/>
        <v>191</v>
      </c>
      <c r="B199" s="119" t="str">
        <f t="shared" si="22"/>
        <v>Ispravna</v>
      </c>
      <c r="C199" s="223" t="s">
        <v>2997</v>
      </c>
      <c r="D199" s="332">
        <v>-151</v>
      </c>
      <c r="E199" s="194" t="str">
        <f t="shared" si="25"/>
        <v>Ako je iznos na AOP-u 494 veći od nule, a iznos na AOP-u 855 (primljeni zajmovi od tuzemnih trgovačkih društava izvan javnog sektora - dugoročni) je jednak nuli, provjerite AOP 855. Ako je njegov iznos stvarno toliki, zanemarite ovu kontrolu.</v>
      </c>
      <c r="F199" s="93">
        <f t="shared" si="23"/>
        <v>0</v>
      </c>
      <c r="G199" s="333">
        <f>IF(AND(PRRAS!D507&gt;0,PRRAS!D869=0),1,0)</f>
        <v>0</v>
      </c>
      <c r="H199" s="333">
        <f>IF(AND(PRRAS!E507&gt;0,PRRAS!E869=0),1,0)</f>
        <v>0</v>
      </c>
      <c r="I199" s="333"/>
      <c r="J199" s="333"/>
      <c r="K199" s="333"/>
      <c r="L199" s="333"/>
      <c r="M199" s="333"/>
      <c r="N199" s="333"/>
      <c r="O199" s="333"/>
      <c r="P199" s="333"/>
    </row>
    <row r="200" spans="1:16" ht="30" customHeight="1">
      <c r="A200" s="205">
        <f t="shared" si="24"/>
        <v>192</v>
      </c>
      <c r="B200" s="119" t="str">
        <f t="shared" si="22"/>
        <v>Ispravna</v>
      </c>
      <c r="C200" s="223" t="s">
        <v>2998</v>
      </c>
      <c r="D200" s="332">
        <v>-151</v>
      </c>
      <c r="E200" s="194" t="str">
        <f t="shared" si="25"/>
        <v>Ako je iznos na AOP-u 495 veći od nule, a iznos na AOP-u 856 (primljeni zajmovi od tuzemnih obrtnika - dugoročni) je jednak nuli, provjerite AOP 856. Ako je njegov iznos stvarno toliki, zanemarite ovu kontrolu.</v>
      </c>
      <c r="F200" s="93">
        <f t="shared" si="23"/>
        <v>0</v>
      </c>
      <c r="G200" s="333">
        <f>IF(AND(PRRAS!D508&gt;0,PRRAS!D870=0),1,0)</f>
        <v>0</v>
      </c>
      <c r="H200" s="333">
        <f>IF(AND(PRRAS!E508&gt;0,PRRAS!E870=0),1,0)</f>
        <v>0</v>
      </c>
      <c r="I200" s="333"/>
      <c r="J200" s="333"/>
      <c r="K200" s="333"/>
      <c r="L200" s="333"/>
      <c r="M200" s="333"/>
      <c r="N200" s="333"/>
      <c r="O200" s="333"/>
      <c r="P200" s="333"/>
    </row>
    <row r="201" spans="1:16" ht="30" customHeight="1">
      <c r="A201" s="205">
        <f t="shared" si="24"/>
        <v>193</v>
      </c>
      <c r="B201" s="119" t="str">
        <f t="shared" si="22"/>
        <v>Ispravna</v>
      </c>
      <c r="C201" s="223" t="s">
        <v>2999</v>
      </c>
      <c r="D201" s="332">
        <v>-151</v>
      </c>
      <c r="E201" s="194" t="str">
        <f t="shared" si="25"/>
        <v>Ako je iznos na AOP-u 496 veći od nule, a iznos na AOP-u 857 (primljeni zajmovi od inozemnih trgovačkih društava - dugoročni) je jednak nuli, provjerite AOP 857. Ako je njegov iznos stvarno toliki, zanemarite ovu kontrolu.</v>
      </c>
      <c r="F201" s="93">
        <f t="shared" si="23"/>
        <v>0</v>
      </c>
      <c r="G201" s="333">
        <f>IF(AND(PRRAS!D509&gt;0,PRRAS!D871=0),1,0)</f>
        <v>0</v>
      </c>
      <c r="H201" s="333">
        <f>IF(AND(PRRAS!E509&gt;0,PRRAS!E871=0),1,0)</f>
        <v>0</v>
      </c>
      <c r="I201" s="333"/>
      <c r="J201" s="333"/>
      <c r="K201" s="333"/>
      <c r="L201" s="333"/>
      <c r="M201" s="333"/>
      <c r="N201" s="333"/>
      <c r="O201" s="333"/>
      <c r="P201" s="333"/>
    </row>
    <row r="202" spans="1:16" ht="30" customHeight="1">
      <c r="A202" s="205">
        <f t="shared" si="24"/>
        <v>194</v>
      </c>
      <c r="B202" s="119" t="str">
        <f t="shared" si="22"/>
        <v>Ispravna</v>
      </c>
      <c r="C202" s="223" t="s">
        <v>3000</v>
      </c>
      <c r="D202" s="332">
        <v>-151</v>
      </c>
      <c r="E202" s="194" t="str">
        <f t="shared" si="25"/>
        <v>Ako je iznos na AOP-u 517 veći od nule, a iznos na AOP-u 872 (ostali tuzemni vrijednosni papiri - dugoročni) je jednak nuli, provjerite AOP 872. Ako je njegov iznos stvarno toliki, zanemarite ovu kontrolu.</v>
      </c>
      <c r="F202" s="93">
        <f t="shared" si="23"/>
        <v>0</v>
      </c>
      <c r="G202" s="333">
        <f>IF(AND(PRRAS!D530&gt;0,PRRAS!D886=0),1,0)</f>
        <v>0</v>
      </c>
      <c r="H202" s="333">
        <f>IF(AND(PRRAS!E530&gt;0,PRRAS!E886=0),1,0)</f>
        <v>0</v>
      </c>
      <c r="I202" s="333"/>
      <c r="J202" s="333"/>
      <c r="K202" s="333"/>
      <c r="L202" s="333"/>
      <c r="M202" s="333"/>
      <c r="N202" s="333"/>
      <c r="O202" s="333"/>
      <c r="P202" s="333"/>
    </row>
    <row r="203" spans="1:16" ht="30" customHeight="1">
      <c r="A203" s="205">
        <f t="shared" si="24"/>
        <v>195</v>
      </c>
      <c r="B203" s="119" t="str">
        <f t="shared" si="22"/>
        <v>Ispravna</v>
      </c>
      <c r="C203" s="223" t="s">
        <v>3001</v>
      </c>
      <c r="D203" s="332">
        <v>-151</v>
      </c>
      <c r="E203" s="194" t="str">
        <f t="shared" si="25"/>
        <v>Ako je iznos na AOP-u 527 veći od nule, a suma iznosa na AOP-ima 874 i 875 je jednaka nuli, provjerite AOP-e 874 i 875. Ako je njihov iznos stvarno toliki, zanemarite ovu kontrolu.</v>
      </c>
      <c r="F203" s="93">
        <f t="shared" si="23"/>
        <v>0</v>
      </c>
      <c r="G203" s="333">
        <f>IF(AND(PRRAS!D540&gt;0,SUM(PRRAS!D888:D889)=0),1,0)</f>
        <v>0</v>
      </c>
      <c r="H203" s="333">
        <f>IF(AND(PRRAS!E540&gt;0,SUM(PRRAS!E888:E889)=0),1,0)</f>
        <v>0</v>
      </c>
      <c r="I203" s="333"/>
      <c r="J203" s="333"/>
      <c r="K203" s="333"/>
      <c r="L203" s="333"/>
      <c r="M203" s="333"/>
      <c r="N203" s="333"/>
      <c r="O203" s="333"/>
      <c r="P203" s="333"/>
    </row>
    <row r="204" spans="1:16" ht="30" customHeight="1">
      <c r="A204" s="205">
        <f t="shared" si="24"/>
        <v>196</v>
      </c>
      <c r="B204" s="119" t="str">
        <f t="shared" si="22"/>
        <v>Ispravna</v>
      </c>
      <c r="C204" s="223" t="s">
        <v>3002</v>
      </c>
      <c r="D204" s="332">
        <v>-151</v>
      </c>
      <c r="E204" s="194" t="str">
        <f t="shared" si="25"/>
        <v>Ako je iznos na AOP-u 530 veći od nule, a suma iznosa na AOP-ima 876 i 877 je jednaka nuli, provjerite AOP-e 876 i 877. Ako je njihov iznos stvarno toliki, zanemarite ovu kontrolu.</v>
      </c>
      <c r="F204" s="93">
        <f t="shared" si="23"/>
        <v>0</v>
      </c>
      <c r="G204" s="333">
        <f>IF(AND(PRRAS!D543&gt;0,SUM(PRRAS!D890:D891)=0),1,0)</f>
        <v>0</v>
      </c>
      <c r="H204" s="333">
        <f>IF(AND(PRRAS!E543&gt;0,SUM(PRRAS!E890:E891)=0),1,0)</f>
        <v>0</v>
      </c>
      <c r="I204" s="333"/>
      <c r="J204" s="333"/>
      <c r="K204" s="333"/>
      <c r="L204" s="333"/>
      <c r="M204" s="333"/>
      <c r="N204" s="333"/>
      <c r="O204" s="333"/>
      <c r="P204" s="333"/>
    </row>
    <row r="205" spans="1:16" ht="30" customHeight="1">
      <c r="A205" s="205">
        <f t="shared" si="24"/>
        <v>197</v>
      </c>
      <c r="B205" s="119" t="str">
        <f t="shared" si="22"/>
        <v>Ispravna</v>
      </c>
      <c r="C205" s="223" t="s">
        <v>3003</v>
      </c>
      <c r="D205" s="332">
        <v>-151</v>
      </c>
      <c r="E205" s="194" t="str">
        <f t="shared" si="25"/>
        <v>Ako je iznos na AOP-u 531 veći od nule, a suma iznosa na AOP-ima 878 i 879 je jednaka nuli, provjerite AOP-e 876 i 877. Ako je njihov iznos stvarno toliki, zanemarite ovu kontrolu.</v>
      </c>
      <c r="F205" s="93">
        <f t="shared" si="23"/>
        <v>0</v>
      </c>
      <c r="G205" s="333">
        <f>IF(AND(PRRAS!D544&gt;0,SUM(PRRAS!D892:D893)=0),1,0)</f>
        <v>0</v>
      </c>
      <c r="H205" s="333">
        <f>IF(AND(PRRAS!E544&gt;0,SUM(PRRAS!E892:E893)=0),1,0)</f>
        <v>0</v>
      </c>
      <c r="I205" s="333"/>
      <c r="J205" s="333"/>
      <c r="K205" s="333"/>
      <c r="L205" s="333"/>
      <c r="M205" s="333"/>
      <c r="N205" s="333"/>
      <c r="O205" s="333"/>
      <c r="P205" s="333"/>
    </row>
    <row r="206" spans="1:16" ht="30" customHeight="1">
      <c r="A206" s="205">
        <f t="shared" si="24"/>
        <v>198</v>
      </c>
      <c r="B206" s="119" t="str">
        <f t="shared" si="22"/>
        <v>Ispravna</v>
      </c>
      <c r="C206" s="223" t="s">
        <v>3004</v>
      </c>
      <c r="D206" s="332">
        <v>-151</v>
      </c>
      <c r="E206" s="194" t="str">
        <f t="shared" si="25"/>
        <v>Ako je iznos na AOP-u 532 veći od nule, a suma iznosa na AOP-ima 880 i 881 je jednaka nuli, provjerite AOP-e 880 i 881. Ako je njihov iznos stvarno toliki, zanemarite ovu kontrolu.</v>
      </c>
      <c r="F206" s="93">
        <f t="shared" si="23"/>
        <v>0</v>
      </c>
      <c r="G206" s="333">
        <f>IF(AND(PRRAS!D545&gt;0,SUM(PRRAS!D894:D895)=0),1,0)</f>
        <v>0</v>
      </c>
      <c r="H206" s="333">
        <f>IF(AND(PRRAS!E545&gt;0,SUM(PRRAS!E894:E895)=0),1,0)</f>
        <v>0</v>
      </c>
      <c r="I206" s="333"/>
      <c r="J206" s="333"/>
      <c r="K206" s="333"/>
      <c r="L206" s="333"/>
      <c r="M206" s="333"/>
      <c r="N206" s="333"/>
      <c r="O206" s="333"/>
      <c r="P206" s="333"/>
    </row>
    <row r="207" spans="1:16" ht="30" customHeight="1">
      <c r="A207" s="205">
        <f t="shared" si="24"/>
        <v>199</v>
      </c>
      <c r="B207" s="119" t="str">
        <f t="shared" si="22"/>
        <v>Ispravna</v>
      </c>
      <c r="C207" s="223" t="s">
        <v>3005</v>
      </c>
      <c r="D207" s="332">
        <v>-151</v>
      </c>
      <c r="E207" s="194" t="str">
        <f t="shared" si="25"/>
        <v>Ako je iznos na AOP-u 536 veći od nule, a suma iznosa na AOP-ima 885 i 886 je jednaka nuli, provjerite AOP-e 885 i 886. Ako je njihov iznos stvarno toliki, zanemarite ovu kontrolu.</v>
      </c>
      <c r="F207" s="93">
        <f t="shared" si="23"/>
        <v>0</v>
      </c>
      <c r="G207" s="333">
        <f>IF(AND(PRRAS!D549&gt;0,SUM(PRRAS!D899:D900)=0),1,0)</f>
        <v>0</v>
      </c>
      <c r="H207" s="333">
        <f>IF(AND(PRRAS!E549&gt;0,SUM(PRRAS!E899:E900)=0),1,0)</f>
        <v>0</v>
      </c>
      <c r="I207" s="333"/>
      <c r="J207" s="333"/>
      <c r="K207" s="333"/>
      <c r="L207" s="333"/>
      <c r="M207" s="333"/>
      <c r="N207" s="333"/>
      <c r="O207" s="333"/>
      <c r="P207" s="333"/>
    </row>
    <row r="208" spans="1:16" ht="30" customHeight="1">
      <c r="A208" s="205">
        <f t="shared" si="24"/>
        <v>200</v>
      </c>
      <c r="B208" s="119" t="str">
        <f t="shared" si="22"/>
        <v>Ispravna</v>
      </c>
      <c r="C208" s="223" t="s">
        <v>3006</v>
      </c>
      <c r="D208" s="332">
        <v>-151</v>
      </c>
      <c r="E208" s="194" t="str">
        <f t="shared" si="25"/>
        <v>Ako je iznos na AOP-u 537 veći od nule, a suma iznosa na AOP-ima 887 i 888 je jednaka nuli, provjerite AOP-e 887 i 888. Ako je njihov iznos stvarno toliki, zanemarite ovu kontrolu.</v>
      </c>
      <c r="F208" s="93">
        <f t="shared" si="23"/>
        <v>0</v>
      </c>
      <c r="G208" s="333">
        <f>IF(AND(PRRAS!D550&gt;0,SUM(PRRAS!D901:D902)=0),1,0)</f>
        <v>0</v>
      </c>
      <c r="H208" s="333">
        <f>IF(AND(PRRAS!E550&gt;0,SUM(PRRAS!E901:E902)=0),1,0)</f>
        <v>0</v>
      </c>
      <c r="I208" s="333"/>
      <c r="J208" s="333"/>
      <c r="K208" s="333"/>
      <c r="L208" s="333"/>
      <c r="M208" s="333"/>
      <c r="N208" s="333"/>
      <c r="O208" s="333"/>
      <c r="P208" s="333"/>
    </row>
    <row r="209" spans="1:16" ht="30" customHeight="1">
      <c r="A209" s="205">
        <f t="shared" si="24"/>
        <v>201</v>
      </c>
      <c r="B209" s="119" t="str">
        <f t="shared" si="22"/>
        <v>Ispravna</v>
      </c>
      <c r="C209" s="223" t="s">
        <v>3007</v>
      </c>
      <c r="D209" s="332">
        <v>-151</v>
      </c>
      <c r="E209" s="194" t="str">
        <f t="shared" si="25"/>
        <v>Ako je iznos na AOP-u 538 veći od nule, a suma iznosa na AOP-ima 889 i 890 je jednaka nuli, provjerite AOP-e 889 i 890. Ako je njihov iznos stvarno toliki, zanemarite ovu kontrolu.</v>
      </c>
      <c r="F209" s="93">
        <f t="shared" si="23"/>
        <v>0</v>
      </c>
      <c r="G209" s="333">
        <f>IF(AND(PRRAS!D551&gt;0,SUM(PRRAS!D903:D904)=0),1,0)</f>
        <v>0</v>
      </c>
      <c r="H209" s="333">
        <f>IF(AND(PRRAS!E551&gt;0,SUM(PRRAS!E903:E904)=0),1,0)</f>
        <v>0</v>
      </c>
      <c r="I209" s="333"/>
      <c r="J209" s="333"/>
      <c r="K209" s="333"/>
      <c r="L209" s="333"/>
      <c r="M209" s="333"/>
      <c r="N209" s="333"/>
      <c r="O209" s="333"/>
      <c r="P209" s="333"/>
    </row>
    <row r="210" spans="1:16" ht="30" customHeight="1">
      <c r="A210" s="205">
        <f t="shared" si="24"/>
        <v>202</v>
      </c>
      <c r="B210" s="119" t="str">
        <f t="shared" si="22"/>
        <v>Ispravna</v>
      </c>
      <c r="C210" s="223" t="s">
        <v>3008</v>
      </c>
      <c r="D210" s="332">
        <v>-151</v>
      </c>
      <c r="E210" s="194" t="str">
        <f t="shared" si="25"/>
        <v>Ako je iznos na AOP-u 587 veći od nule, a iznos na AOP-u 917 (otplata glavnice primljenih zajmova od međunarodnih organizacija - dugoročnih) je jednak nuli, provjerite AOP 917. Ako je njegov iznos stvarno toliki, zanemarite ovu kontrolu.</v>
      </c>
      <c r="F210" s="93">
        <f t="shared" si="23"/>
        <v>0</v>
      </c>
      <c r="G210" s="333">
        <f>IF(AND(PRRAS!D600&gt;0,PRRAS!D931=0),1,0)</f>
        <v>0</v>
      </c>
      <c r="H210" s="333">
        <f>IF(AND(PRRAS!E600&gt;0,PRRAS!E931=0),1,0)</f>
        <v>0</v>
      </c>
      <c r="I210" s="333"/>
      <c r="J210" s="333"/>
      <c r="K210" s="333"/>
      <c r="L210" s="333"/>
      <c r="M210" s="333"/>
      <c r="N210" s="333"/>
      <c r="O210" s="333"/>
      <c r="P210" s="333"/>
    </row>
    <row r="211" spans="1:16" ht="30" customHeight="1">
      <c r="A211" s="205">
        <f t="shared" si="24"/>
        <v>203</v>
      </c>
      <c r="B211" s="119" t="str">
        <f t="shared" si="22"/>
        <v>Ispravna</v>
      </c>
      <c r="C211" s="223" t="s">
        <v>1227</v>
      </c>
      <c r="D211" s="332">
        <v>-151</v>
      </c>
      <c r="E211" s="194" t="str">
        <f t="shared" si="25"/>
        <v>Ako je iznos na AOP-u 588 veći od nule, a iznos na AOP-u 918 (otplata glavnice primljenih kredita i zajmova od institucija i tijela EU - dugoročnih) je jednak nuli, provjerite AOP 918. Ako je njegov iznos stvarno toliki, zanemarite ovu kontrolu.</v>
      </c>
      <c r="F211" s="93">
        <f t="shared" si="23"/>
        <v>0</v>
      </c>
      <c r="G211" s="333">
        <f>IF(AND(PRRAS!D601&gt;0,PRRAS!D932=0),1,0)</f>
        <v>0</v>
      </c>
      <c r="H211" s="333">
        <f>IF(AND(PRRAS!E601&gt;0,PRRAS!E932=0),1,0)</f>
        <v>0</v>
      </c>
      <c r="I211" s="333"/>
      <c r="J211" s="333"/>
      <c r="K211" s="333"/>
      <c r="L211" s="333"/>
      <c r="M211" s="333"/>
      <c r="N211" s="333"/>
      <c r="O211" s="333"/>
      <c r="P211" s="333"/>
    </row>
    <row r="212" spans="1:16" ht="30" customHeight="1">
      <c r="A212" s="205">
        <f t="shared" si="24"/>
        <v>204</v>
      </c>
      <c r="B212" s="119" t="str">
        <f t="shared" si="22"/>
        <v>Ispravna</v>
      </c>
      <c r="C212" s="223" t="s">
        <v>1228</v>
      </c>
      <c r="D212" s="332">
        <v>-151</v>
      </c>
      <c r="E212" s="194" t="str">
        <f t="shared" si="25"/>
        <v>Ako je iznos na AOP-u 589 veći od nule, a iznos na AOP-u 919 (otplata glavnice primljenih zajmova od inozemnih vlada u 
EU-dugoročnih) je jednak nuli, provjerite AOP 919. Ako je njegov iznos stvarno toliki, zanemarite ovu kontrolu.</v>
      </c>
      <c r="F212" s="93">
        <f t="shared" si="23"/>
        <v>0</v>
      </c>
      <c r="G212" s="333">
        <f>IF(AND(PRRAS!D602&gt;0,PRRAS!D933=0),1,0)</f>
        <v>0</v>
      </c>
      <c r="H212" s="333">
        <f>IF(AND(PRRAS!E602&gt;0,PRRAS!E933=0),1,0)</f>
        <v>0</v>
      </c>
      <c r="I212" s="333"/>
      <c r="J212" s="333"/>
      <c r="K212" s="333"/>
      <c r="L212" s="333"/>
      <c r="M212" s="333"/>
      <c r="N212" s="333"/>
      <c r="O212" s="333"/>
      <c r="P212" s="333"/>
    </row>
    <row r="213" spans="1:16" ht="33" customHeight="1">
      <c r="A213" s="205">
        <f t="shared" si="24"/>
        <v>205</v>
      </c>
      <c r="B213" s="119" t="str">
        <f t="shared" si="22"/>
        <v>Ispravna</v>
      </c>
      <c r="C213" s="223" t="s">
        <v>1226</v>
      </c>
      <c r="D213" s="332">
        <v>-151</v>
      </c>
      <c r="E213" s="194" t="str">
        <f t="shared" si="25"/>
        <v>Ako je iznos na AOP-u 590 veći od nule, a iznos na AOP-u 920 (otplata glavnice primljenih zajmova od inozemnih vlada izvan EU - dugoročnih) je jednak nuli, provjerite AOP 830. Ako je njegov iznos stvarno toliki, zanemarite ovu kontrolu.</v>
      </c>
      <c r="F213" s="93">
        <f t="shared" si="23"/>
        <v>0</v>
      </c>
      <c r="G213" s="333">
        <f>IF(AND(PRRAS!D603&gt;0,PRRAS!D934=0),1,0)</f>
        <v>0</v>
      </c>
      <c r="H213" s="333">
        <f>IF(AND(PRRAS!E603&gt;0,PRRAS!E934=0),1,0)</f>
        <v>0</v>
      </c>
      <c r="I213" s="333"/>
      <c r="J213" s="333"/>
      <c r="K213" s="333"/>
      <c r="L213" s="333"/>
      <c r="M213" s="333"/>
      <c r="N213" s="333"/>
      <c r="O213" s="333"/>
      <c r="P213" s="333"/>
    </row>
    <row r="214" spans="1:16" ht="30" customHeight="1">
      <c r="A214" s="205">
        <f t="shared" si="24"/>
        <v>206</v>
      </c>
      <c r="B214" s="119" t="str">
        <f t="shared" si="22"/>
        <v>Ispravna</v>
      </c>
      <c r="C214" s="223" t="s">
        <v>2778</v>
      </c>
      <c r="D214" s="332">
        <v>-151</v>
      </c>
      <c r="E214" s="194" t="s">
        <v>1357</v>
      </c>
      <c r="F214" s="93">
        <f t="shared" si="23"/>
        <v>0</v>
      </c>
      <c r="G214" s="333">
        <f>IF(AND(PRRAS!D606&gt;0,PRRAS!D938=0),1,0)</f>
        <v>0</v>
      </c>
      <c r="H214" s="333">
        <f>IF(AND(PRRAS!E606&gt;0,PRRAS!E938=0),1,0)</f>
        <v>0</v>
      </c>
      <c r="I214" s="333"/>
      <c r="J214" s="333"/>
      <c r="K214" s="333"/>
      <c r="L214" s="333"/>
      <c r="M214" s="333"/>
      <c r="N214" s="333"/>
      <c r="O214" s="333"/>
      <c r="P214" s="333"/>
    </row>
    <row r="215" spans="1:16" ht="30" customHeight="1">
      <c r="A215" s="205">
        <f t="shared" si="24"/>
        <v>207</v>
      </c>
      <c r="B215" s="119" t="str">
        <f t="shared" si="22"/>
        <v>Ispravna</v>
      </c>
      <c r="C215" s="223" t="s">
        <v>2779</v>
      </c>
      <c r="D215" s="332">
        <v>-151</v>
      </c>
      <c r="E215" s="194" t="str">
        <f t="shared" si="25"/>
        <v>Ako je iznos na AOP-u 594 veći od nule, a suma iznosa na AOP-ima 925 i 926 je jednaka nuli, provjerite AOP-e 925 i 926. Ako je njihov iznos stvarno toliki, zanemarite ovu kontrolu.</v>
      </c>
      <c r="F215" s="93">
        <f t="shared" si="23"/>
        <v>0</v>
      </c>
      <c r="G215" s="333">
        <f>IF(AND(PRRAS!D607&gt;0,SUM(PRRAS!D939:D940)=0),1,0)</f>
        <v>0</v>
      </c>
      <c r="H215" s="333">
        <f>IF(AND(PRRAS!E607&gt;0,SUM(PRRAS!E939:E940)=0),1,0)</f>
        <v>0</v>
      </c>
      <c r="I215" s="333"/>
      <c r="J215" s="333"/>
      <c r="K215" s="333"/>
      <c r="L215" s="333"/>
      <c r="M215" s="333"/>
      <c r="N215" s="333"/>
      <c r="O215" s="333"/>
      <c r="P215" s="333"/>
    </row>
    <row r="216" spans="1:16" ht="30" customHeight="1">
      <c r="A216" s="205">
        <f t="shared" si="24"/>
        <v>208</v>
      </c>
      <c r="B216" s="119" t="str">
        <f t="shared" si="22"/>
        <v>Ispravna</v>
      </c>
      <c r="C216" s="223" t="s">
        <v>247</v>
      </c>
      <c r="D216" s="332">
        <v>-151</v>
      </c>
      <c r="E216" s="194" t="str">
        <f t="shared" si="25"/>
        <v>Ako je iznos na AOP-u 596 veći od nule, a iznos na AOP-u 927 (otplata glavnice primljenih zajmova od trgovačkih društava u javnom sektoru - dugoročnih) je jednak nuli, provjerite AOP 927. Ako je njegov iznos stvarno toliki, zanemarite ovu kontrolu.</v>
      </c>
      <c r="F216" s="93">
        <f t="shared" si="23"/>
        <v>0</v>
      </c>
      <c r="G216" s="333">
        <f>IF(AND(PRRAS!D609&gt;0,PRRAS!D941=0),1,0)</f>
        <v>0</v>
      </c>
      <c r="H216" s="333">
        <f>IF(AND(PRRAS!E609&gt;0,PRRAS!E941=0),1,0)</f>
        <v>0</v>
      </c>
      <c r="I216" s="333"/>
      <c r="J216" s="333"/>
      <c r="K216" s="333"/>
      <c r="L216" s="333"/>
      <c r="M216" s="333"/>
      <c r="N216" s="333"/>
      <c r="O216" s="333"/>
      <c r="P216" s="333"/>
    </row>
    <row r="217" spans="1:16" ht="30" customHeight="1">
      <c r="A217" s="205">
        <f t="shared" si="24"/>
        <v>209</v>
      </c>
      <c r="B217" s="119" t="str">
        <f t="shared" si="22"/>
        <v>Ispravna</v>
      </c>
      <c r="C217" s="223" t="s">
        <v>2780</v>
      </c>
      <c r="D217" s="332">
        <v>-151</v>
      </c>
      <c r="E217" s="194" t="s">
        <v>1358</v>
      </c>
      <c r="F217" s="93">
        <f t="shared" si="23"/>
        <v>0</v>
      </c>
      <c r="G217" s="333">
        <f>IF(AND(PRRAS!D612&gt;0,PRRAS!D945=0),1,0)</f>
        <v>0</v>
      </c>
      <c r="H217" s="333">
        <f>IF(AND(PRRAS!E612&gt;0,PRRAS!E945=0),1,0)</f>
        <v>0</v>
      </c>
      <c r="I217" s="333"/>
      <c r="J217" s="333"/>
      <c r="K217" s="333"/>
      <c r="L217" s="333"/>
      <c r="M217" s="333"/>
      <c r="N217" s="333"/>
      <c r="O217" s="333"/>
      <c r="P217" s="333"/>
    </row>
    <row r="218" spans="1:16" ht="30" customHeight="1">
      <c r="A218" s="205">
        <f t="shared" si="24"/>
        <v>210</v>
      </c>
      <c r="B218" s="119" t="str">
        <f t="shared" si="22"/>
        <v>Ispravna</v>
      </c>
      <c r="C218" s="223" t="s">
        <v>2781</v>
      </c>
      <c r="D218" s="332">
        <v>-151</v>
      </c>
      <c r="E218" s="194" t="str">
        <f t="shared" si="25"/>
        <v>Ako je iznos na AOP-u 600 veći od nule, a suma iznosa na AOP-ima 932 i 933 je jednaka nuli, provjerite AOP-e 932 i 933. Ako je njihov iznos stvarno toliki, zanemarite ovu kontrolu.</v>
      </c>
      <c r="F218" s="93">
        <f t="shared" si="23"/>
        <v>0</v>
      </c>
      <c r="G218" s="333">
        <f>IF(AND(PRRAS!D613&gt;0,SUM(PRRAS!D946:D947)=0),1,0)</f>
        <v>0</v>
      </c>
      <c r="H218" s="333">
        <f>IF(AND(PRRAS!E613&gt;0,SUM(PRRAS!E946:E947)=0),1,0)</f>
        <v>0</v>
      </c>
      <c r="I218" s="333"/>
      <c r="J218" s="333"/>
      <c r="K218" s="333"/>
      <c r="L218" s="333"/>
      <c r="M218" s="333"/>
      <c r="N218" s="333"/>
      <c r="O218" s="333"/>
      <c r="P218" s="333"/>
    </row>
    <row r="219" spans="1:16" ht="30" customHeight="1">
      <c r="A219" s="205">
        <f t="shared" si="24"/>
        <v>211</v>
      </c>
      <c r="B219" s="119" t="str">
        <f t="shared" si="22"/>
        <v>Ispravna</v>
      </c>
      <c r="C219" s="223" t="s">
        <v>248</v>
      </c>
      <c r="D219" s="332">
        <v>-151</v>
      </c>
      <c r="E219" s="194" t="str">
        <f t="shared" si="25"/>
        <v>Ako je iznos na AOP-u 602 veći od nule, a iznos na AOP-u 937 (otplata glavnice primljenih zajmova od inozemnih osiguravajućih društava - dugoročnih) je jednak nuli, provjerite AOP 937. Ako je njegov iznos stvarno toliki, zanemarite ovu kontrolu.</v>
      </c>
      <c r="F219" s="93">
        <f t="shared" si="23"/>
        <v>0</v>
      </c>
      <c r="G219" s="333">
        <f>IF(AND(PRRAS!D615&gt;0,PRRAS!D951=0),1,0)</f>
        <v>0</v>
      </c>
      <c r="H219" s="333">
        <f>IF(AND(PRRAS!E615&gt;0,PRRAS!E951=0),1,0)</f>
        <v>0</v>
      </c>
      <c r="I219" s="333"/>
      <c r="J219" s="333"/>
      <c r="K219" s="333"/>
      <c r="L219" s="333"/>
      <c r="M219" s="333"/>
      <c r="N219" s="333"/>
      <c r="O219" s="333"/>
      <c r="P219" s="333"/>
    </row>
    <row r="220" spans="1:16" ht="30" customHeight="1">
      <c r="A220" s="205">
        <f t="shared" si="24"/>
        <v>212</v>
      </c>
      <c r="B220" s="119" t="str">
        <f t="shared" si="22"/>
        <v>Ispravna</v>
      </c>
      <c r="C220" s="223" t="s">
        <v>2270</v>
      </c>
      <c r="D220" s="332">
        <v>-151</v>
      </c>
      <c r="E220" s="194" t="str">
        <f t="shared" si="25"/>
        <v>Ako je iznos na AOP-u 603 veći od nule, a suma iznosa na AOP-ima 938 i 939 je jednaka nuli, provjerite AOP-e 938 i 939. Ako je njihov iznos stvarno toliki, zanemarite ovu kontrolu.</v>
      </c>
      <c r="F220" s="93">
        <f t="shared" si="23"/>
        <v>0</v>
      </c>
      <c r="G220" s="333">
        <f>IF(AND(PRRAS!D616&gt;0,SUM(PRRAS!D952:D953)=0),1,0)</f>
        <v>0</v>
      </c>
      <c r="H220" s="333">
        <f>IF(AND(PRRAS!E616&gt;0,SUM(PRRAS!E952:E953)=0),1,0)</f>
        <v>0</v>
      </c>
      <c r="I220" s="333"/>
      <c r="J220" s="333"/>
      <c r="K220" s="333"/>
      <c r="L220" s="333"/>
      <c r="M220" s="333"/>
      <c r="N220" s="333"/>
      <c r="O220" s="333"/>
      <c r="P220" s="333"/>
    </row>
    <row r="221" spans="1:16" ht="30" customHeight="1">
      <c r="A221" s="205">
        <f t="shared" si="24"/>
        <v>213</v>
      </c>
      <c r="B221" s="119" t="str">
        <f t="shared" si="22"/>
        <v>Ispravna</v>
      </c>
      <c r="C221" s="223" t="s">
        <v>2271</v>
      </c>
      <c r="D221" s="332">
        <v>-151</v>
      </c>
      <c r="E221" s="194" t="s">
        <v>1359</v>
      </c>
      <c r="F221" s="93">
        <f t="shared" si="23"/>
        <v>0</v>
      </c>
      <c r="G221" s="333">
        <f>IF(AND(PRRAS!D618&gt;0,PRRAS!D954=0),1,0)</f>
        <v>0</v>
      </c>
      <c r="H221" s="333">
        <f>IF(AND(PRRAS!E618&gt;0,PRRAS!E954=0),1,0)</f>
        <v>0</v>
      </c>
      <c r="I221" s="333"/>
      <c r="J221" s="333"/>
      <c r="K221" s="333"/>
      <c r="L221" s="333"/>
      <c r="M221" s="333"/>
      <c r="N221" s="333"/>
      <c r="O221" s="333"/>
      <c r="P221" s="333"/>
    </row>
    <row r="222" spans="1:16" ht="30" customHeight="1">
      <c r="A222" s="205">
        <f t="shared" si="24"/>
        <v>214</v>
      </c>
      <c r="B222" s="119" t="str">
        <f t="shared" si="22"/>
        <v>Ispravna</v>
      </c>
      <c r="C222" s="223" t="s">
        <v>2272</v>
      </c>
      <c r="D222" s="332">
        <v>-151</v>
      </c>
      <c r="E222" s="194" t="str">
        <f t="shared" si="25"/>
        <v>Ako je iznos na AOP-u 606 veći od nule, a iznos na AOP-u 941 (otplata glavnice primljenih zajmova od tuzemnih obrtnika - dugoročnih) je jednak nuli, provjerite AOP 941. Ako je njegov iznos stvarno toliki, zanemarite ovu kontrolu.</v>
      </c>
      <c r="F222" s="93">
        <f t="shared" si="23"/>
        <v>0</v>
      </c>
      <c r="G222" s="333">
        <f>IF(AND(PRRAS!D619&gt;0,PRRAS!D955=0),1,0)</f>
        <v>0</v>
      </c>
      <c r="H222" s="333">
        <f>IF(AND(PRRAS!E619&gt;0,PRRAS!E955=0),1,0)</f>
        <v>0</v>
      </c>
      <c r="I222" s="333"/>
      <c r="J222" s="333"/>
      <c r="K222" s="333"/>
      <c r="L222" s="333"/>
      <c r="M222" s="333"/>
      <c r="N222" s="333"/>
      <c r="O222" s="333"/>
      <c r="P222" s="333"/>
    </row>
    <row r="223" spans="1:16" ht="30" customHeight="1">
      <c r="A223" s="205">
        <f t="shared" si="24"/>
        <v>215</v>
      </c>
      <c r="B223" s="119" t="str">
        <f t="shared" si="22"/>
        <v>Ispravna</v>
      </c>
      <c r="C223" s="223" t="s">
        <v>1935</v>
      </c>
      <c r="D223" s="332">
        <v>-151</v>
      </c>
      <c r="E223" s="194" t="str">
        <f t="shared" si="25"/>
        <v>Ako je iznos na AOP-u 607 veći od nule, a iznos na AOP-u 942 (otplata glavnice primljenih zajmova od inozemnih trgovačkih društava - dugoročnih) je jednak nuli, provjerite AOP 952. Ako je njegov iznos stvarno toliki, zanemarite ovu kontrolu.</v>
      </c>
      <c r="F223" s="93">
        <f t="shared" si="23"/>
        <v>0</v>
      </c>
      <c r="G223" s="333">
        <f>IF(AND(PRRAS!D620&gt;0,PRRAS!D956=0),1,0)</f>
        <v>0</v>
      </c>
      <c r="H223" s="333">
        <f>IF(AND(PRRAS!E620&gt;0,PRRAS!E956=0),1,0)</f>
        <v>0</v>
      </c>
      <c r="I223" s="333"/>
      <c r="J223" s="333"/>
      <c r="K223" s="333"/>
      <c r="L223" s="333"/>
      <c r="M223" s="333"/>
      <c r="N223" s="333"/>
      <c r="O223" s="333"/>
      <c r="P223" s="333"/>
    </row>
    <row r="224" spans="1:16" ht="30" customHeight="1">
      <c r="A224" s="205">
        <f t="shared" si="24"/>
        <v>216</v>
      </c>
      <c r="B224" s="119" t="str">
        <f t="shared" si="22"/>
        <v>Ispravna</v>
      </c>
      <c r="C224" s="223" t="s">
        <v>3710</v>
      </c>
      <c r="D224" s="332">
        <v>-151</v>
      </c>
      <c r="E224" s="194" t="str">
        <f t="shared" si="25"/>
        <v>Ako je iznos na AOP-u 625 veći od nule, a iznos na AOP-u 957 izdaci za otplatu glavnice za izdane ostale vrijednosne papire u zemlji - dugoročne) je jednak nuli, provjerite AOP 957. Ako je njegov iznos stvarno toliki, zanemarite ovu kontrolu.</v>
      </c>
      <c r="F224" s="93">
        <f t="shared" si="23"/>
        <v>0</v>
      </c>
      <c r="G224" s="333">
        <f>IF(AND(PRRAS!D638&gt;0,PRRAS!D971=0),1,0)</f>
        <v>0</v>
      </c>
      <c r="H224" s="333">
        <f>IF(AND(PRRAS!E638&gt;0,PRRAS!E971=0),1,0)</f>
        <v>0</v>
      </c>
      <c r="I224" s="333"/>
      <c r="J224" s="333"/>
      <c r="K224" s="333"/>
      <c r="L224" s="333"/>
      <c r="M224" s="333"/>
      <c r="N224" s="333"/>
      <c r="O224" s="333"/>
      <c r="P224" s="333"/>
    </row>
    <row r="225" spans="1:18" ht="30" customHeight="1">
      <c r="A225" s="205">
        <f t="shared" si="24"/>
        <v>217</v>
      </c>
      <c r="B225" s="119" t="str">
        <f t="shared" si="22"/>
        <v>Ispravna</v>
      </c>
      <c r="C225" s="223" t="s">
        <v>1004</v>
      </c>
      <c r="D225" s="332">
        <v>-151</v>
      </c>
      <c r="E225" s="194" t="str">
        <f t="shared" si="25"/>
        <v>Kontrola na broj zaposlenih. Ova kontrola upozorava ako je broj zaposlenih na bilo kojoj stavci zaposlenih (AOP oznake 611 do 614) veći od 1000. Ako je broj zaposlenih stvarno toliki, zanemarite kontrolu.</v>
      </c>
      <c r="F225" s="93">
        <f t="shared" si="23"/>
        <v>0</v>
      </c>
      <c r="G225" s="333">
        <f>IF(MAX(PRRAS!D658:E661)&gt;1000,1,0)</f>
        <v>0</v>
      </c>
      <c r="H225" s="333"/>
      <c r="I225" s="333"/>
      <c r="J225" s="333"/>
      <c r="K225" s="333"/>
      <c r="L225" s="333"/>
      <c r="M225" s="333"/>
      <c r="N225" s="333"/>
      <c r="O225" s="333"/>
      <c r="P225" s="333"/>
    </row>
    <row r="226" spans="1:18" ht="20.100000000000001" customHeight="1">
      <c r="A226" s="483" t="s">
        <v>873</v>
      </c>
      <c r="B226" s="484"/>
      <c r="C226" s="485"/>
      <c r="D226" s="332">
        <v>1</v>
      </c>
      <c r="E226" s="194" t="s">
        <v>1493</v>
      </c>
      <c r="F226" s="93">
        <f>SUM(F227:F248)</f>
        <v>0</v>
      </c>
      <c r="G226" s="333"/>
      <c r="H226" s="333"/>
      <c r="I226" s="333"/>
      <c r="J226" s="333"/>
      <c r="K226" s="333"/>
      <c r="L226" s="333"/>
      <c r="M226" s="333"/>
      <c r="N226" s="333"/>
      <c r="O226" s="333"/>
      <c r="P226" s="333"/>
    </row>
    <row r="227" spans="1:18" ht="30" customHeight="1">
      <c r="A227" s="211">
        <f>1+A225</f>
        <v>218</v>
      </c>
      <c r="B227" s="118" t="str">
        <f t="shared" ref="B227:B247" si="26">IF(F227=1,"Pogreška","Ispravna")</f>
        <v>Ispravna</v>
      </c>
      <c r="C227" s="224" t="s">
        <v>1133</v>
      </c>
      <c r="D227" s="332">
        <v>152</v>
      </c>
      <c r="E227" s="194" t="s">
        <v>1360</v>
      </c>
      <c r="F227" s="93">
        <f t="shared" ref="F227:F247" si="27">MAX(G227:J227)</f>
        <v>0</v>
      </c>
      <c r="G227" s="348">
        <f>IF(ABS(Bil!D12-Bil!D173)&gt;1,1,0)</f>
        <v>0</v>
      </c>
      <c r="H227" s="348">
        <f>IF(ABS(Bil!E12-Bil!E173)&gt;1,1,0)</f>
        <v>0</v>
      </c>
      <c r="I227" s="348"/>
      <c r="J227" s="348"/>
      <c r="K227" s="348"/>
      <c r="L227" s="348"/>
      <c r="M227" s="348"/>
      <c r="N227" s="348"/>
      <c r="O227" s="348"/>
      <c r="P227" s="348"/>
      <c r="Q227"/>
      <c r="R227"/>
    </row>
    <row r="228" spans="1:18" ht="20.100000000000001" customHeight="1">
      <c r="A228" s="205">
        <f>1+A227</f>
        <v>219</v>
      </c>
      <c r="B228" s="119" t="str">
        <f t="shared" si="26"/>
        <v>Ispravna</v>
      </c>
      <c r="C228" s="217" t="s">
        <v>1419</v>
      </c>
      <c r="D228" s="332">
        <v>152</v>
      </c>
      <c r="E228" s="194" t="str">
        <f t="shared" si="25"/>
        <v>AOP oznake 234 i 238 ne mogu biti popunjene istovremeno ni u jednom stupcu obrasca</v>
      </c>
      <c r="F228" s="93">
        <f t="shared" si="27"/>
        <v>0</v>
      </c>
      <c r="G228" s="348">
        <f>IF(AND(Bil!D245&lt;&gt;0,Bil!D249&lt;&gt;0),1,0)</f>
        <v>0</v>
      </c>
      <c r="H228" s="348">
        <f>IF(AND(Bil!E245&lt;&gt;0,Bil!E249&lt;&gt;0),1,0)</f>
        <v>0</v>
      </c>
      <c r="I228" s="348"/>
      <c r="J228" s="348"/>
      <c r="K228" s="348"/>
      <c r="L228" s="348"/>
      <c r="M228" s="348"/>
      <c r="N228" s="348"/>
      <c r="O228" s="348"/>
      <c r="P228" s="348"/>
      <c r="Q228"/>
      <c r="R228"/>
    </row>
    <row r="229" spans="1:18" ht="20.100000000000001" customHeight="1">
      <c r="A229" s="205">
        <f t="shared" ref="A229:A248" si="28">1+A228</f>
        <v>220</v>
      </c>
      <c r="B229" s="119" t="str">
        <f t="shared" si="26"/>
        <v>Ispravna</v>
      </c>
      <c r="C229" s="217" t="s">
        <v>1420</v>
      </c>
      <c r="D229" s="332">
        <v>152</v>
      </c>
      <c r="E229" s="194" t="str">
        <f t="shared" si="25"/>
        <v>AOP oznake 235 i 239 ne mogu biti popunjene istovremeno ni u jednom stupcu obrasca</v>
      </c>
      <c r="F229" s="93">
        <f t="shared" si="27"/>
        <v>0</v>
      </c>
      <c r="G229" s="348">
        <f>IF(AND(Bil!D246&lt;&gt;0,Bil!D250&lt;&gt;0),1,0)</f>
        <v>0</v>
      </c>
      <c r="H229" s="348">
        <f>IF(AND(Bil!E246&lt;&gt;0,Bil!E250&lt;&gt;0),1,0)</f>
        <v>0</v>
      </c>
      <c r="I229" s="348"/>
      <c r="J229" s="348"/>
      <c r="K229" s="348"/>
      <c r="L229" s="348"/>
      <c r="M229" s="348"/>
      <c r="N229" s="348"/>
      <c r="O229" s="348"/>
      <c r="P229" s="348"/>
      <c r="Q229"/>
      <c r="R229"/>
    </row>
    <row r="230" spans="1:18" ht="20.100000000000001" customHeight="1">
      <c r="A230" s="205">
        <f t="shared" si="28"/>
        <v>221</v>
      </c>
      <c r="B230" s="119" t="str">
        <f t="shared" si="26"/>
        <v>Ispravna</v>
      </c>
      <c r="C230" s="217" t="s">
        <v>1421</v>
      </c>
      <c r="D230" s="332">
        <v>152</v>
      </c>
      <c r="E230" s="194" t="str">
        <f t="shared" si="25"/>
        <v>Aop oznake 236 i 240 ne mogu biti popunjene istovremeno ni u jednom stupcu obrasca</v>
      </c>
      <c r="F230" s="93">
        <f t="shared" si="27"/>
        <v>0</v>
      </c>
      <c r="G230" s="348">
        <f>IF(AND(Bil!D247&lt;&gt;0,Bil!D251&lt;&gt;0),1,0)</f>
        <v>0</v>
      </c>
      <c r="H230" s="348">
        <f>IF(AND(Bil!E247&lt;&gt;0,Bil!E251&lt;&gt;0),1,0)</f>
        <v>0</v>
      </c>
      <c r="I230" s="333"/>
      <c r="J230" s="333"/>
      <c r="K230" s="333"/>
      <c r="L230" s="333"/>
      <c r="M230" s="333"/>
      <c r="N230" s="333"/>
      <c r="O230" s="333"/>
      <c r="P230" s="348"/>
      <c r="Q230"/>
      <c r="R230"/>
    </row>
    <row r="231" spans="1:18" ht="30" customHeight="1">
      <c r="A231" s="205">
        <f t="shared" si="28"/>
        <v>222</v>
      </c>
      <c r="B231" s="119" t="str">
        <f t="shared" si="26"/>
        <v>Ispravna</v>
      </c>
      <c r="C231" s="217" t="s">
        <v>249</v>
      </c>
      <c r="D231" s="332">
        <v>152</v>
      </c>
      <c r="E231" s="194" t="str">
        <f t="shared" si="25"/>
        <v>Samo AOP pozicije 224 i 225 koji mogu biti i negativne. Ako ova kontrola javlja pogrešku znači da je upisana negativna vrijednost u neku drugu AOP poziciju gdje to nije dopušteno.</v>
      </c>
      <c r="F231" s="93">
        <f t="shared" si="27"/>
        <v>0</v>
      </c>
      <c r="G231" s="333">
        <f>IF(MIN(Bil!D12:E234,Bil!D237:E310)&lt;0,1,0)</f>
        <v>0</v>
      </c>
      <c r="H231" s="333"/>
      <c r="I231" s="333"/>
      <c r="J231" s="333"/>
      <c r="K231" s="333"/>
      <c r="L231" s="333"/>
      <c r="M231" s="333"/>
      <c r="N231" s="333"/>
      <c r="O231" s="333"/>
      <c r="P231" s="333"/>
    </row>
    <row r="232" spans="1:18" ht="30" customHeight="1">
      <c r="A232" s="205">
        <f t="shared" si="28"/>
        <v>223</v>
      </c>
      <c r="B232" s="119" t="str">
        <f t="shared" si="26"/>
        <v>Ispravna</v>
      </c>
      <c r="C232" s="219" t="s">
        <v>1132</v>
      </c>
      <c r="D232" s="332">
        <v>152</v>
      </c>
      <c r="E232" s="194" t="str">
        <f t="shared" si="25"/>
        <v>Vrijednosti svih AOP oznaka moraju biti zaokružene, cjelobrojne vrijednosti, ako je vrijednost neke AOP oznake upisana s decimalama kontrola javlja pogrešku i takav obrazac je neispravan.</v>
      </c>
      <c r="F232" s="93">
        <f t="shared" si="27"/>
        <v>0</v>
      </c>
      <c r="G232" s="333">
        <f>IF(SUM(Skriveni!H998:H1295)&lt;&gt;0,1,0)</f>
        <v>0</v>
      </c>
      <c r="H232" s="333"/>
      <c r="I232" s="333"/>
      <c r="J232" s="333"/>
      <c r="K232" s="333"/>
      <c r="L232" s="333"/>
      <c r="M232" s="333"/>
      <c r="N232" s="333"/>
      <c r="O232" s="333"/>
      <c r="P232" s="333"/>
    </row>
    <row r="233" spans="1:18" ht="20.100000000000001" customHeight="1">
      <c r="A233" s="205">
        <f t="shared" si="28"/>
        <v>224</v>
      </c>
      <c r="B233" s="119" t="str">
        <f t="shared" si="26"/>
        <v>Ispravna</v>
      </c>
      <c r="C233" s="217" t="s">
        <v>143</v>
      </c>
      <c r="D233" s="332">
        <v>152</v>
      </c>
      <c r="E233" s="194" t="str">
        <f t="shared" si="25"/>
        <v>Vrijednost na AOP oznaci 257 mora biti manja ili jednaka AOP-u 087. Ako je AOP 257 veći kontrola javlja pogrešku.</v>
      </c>
      <c r="F233" s="93">
        <f t="shared" si="27"/>
        <v>0</v>
      </c>
      <c r="G233" s="333">
        <f>IF(Bil!D269&gt;Bil!D98,1,0)</f>
        <v>0</v>
      </c>
      <c r="H233" s="333">
        <f>IF(Bil!E269&gt;Bil!E98,1,0)</f>
        <v>0</v>
      </c>
      <c r="I233" s="333"/>
      <c r="J233" s="333"/>
      <c r="K233" s="333"/>
      <c r="L233" s="333"/>
      <c r="M233" s="333"/>
      <c r="N233" s="333"/>
      <c r="O233" s="333"/>
      <c r="P233" s="333"/>
    </row>
    <row r="234" spans="1:18" ht="20.100000000000001" customHeight="1">
      <c r="A234" s="205">
        <f t="shared" si="28"/>
        <v>225</v>
      </c>
      <c r="B234" s="119" t="str">
        <f t="shared" si="26"/>
        <v>Ispravna</v>
      </c>
      <c r="C234" s="217" t="s">
        <v>142</v>
      </c>
      <c r="D234" s="332">
        <v>152</v>
      </c>
      <c r="E234" s="194" t="str">
        <f t="shared" si="25"/>
        <v>Vrijednost na AOP oznaci 261 mora biti manja ili jednaka AOP-u 091. Ako je AOP 261 veći kontrola javlja pogrešku.</v>
      </c>
      <c r="F234" s="93">
        <f t="shared" si="27"/>
        <v>0</v>
      </c>
      <c r="G234" s="333">
        <f>IF(Bil!D273&gt;Bil!D102,1,0)</f>
        <v>0</v>
      </c>
      <c r="H234" s="333">
        <f>IF(Bil!E273&gt;Bil!E102,1,0)</f>
        <v>0</v>
      </c>
      <c r="I234" s="333"/>
      <c r="J234" s="333"/>
      <c r="K234" s="333"/>
      <c r="L234" s="333"/>
      <c r="M234" s="333"/>
      <c r="N234" s="333"/>
      <c r="O234" s="333"/>
      <c r="P234" s="333"/>
    </row>
    <row r="235" spans="1:18" ht="20.100000000000001" customHeight="1">
      <c r="A235" s="205">
        <f t="shared" si="28"/>
        <v>226</v>
      </c>
      <c r="B235" s="119" t="str">
        <f t="shared" si="26"/>
        <v>Ispravna</v>
      </c>
      <c r="C235" s="217" t="s">
        <v>141</v>
      </c>
      <c r="D235" s="332">
        <v>152</v>
      </c>
      <c r="E235" s="194" t="str">
        <f t="shared" si="25"/>
        <v>Vrijednost na AOP oznaci 262 mora biti manja ili jednaka AOP-u 092. Ako je AOP 262 veći kontrola javlja pogrešku.</v>
      </c>
      <c r="F235" s="93">
        <f t="shared" si="27"/>
        <v>0</v>
      </c>
      <c r="G235" s="333">
        <f>IF(Bil!D274&gt;Bil!D103,1,0)</f>
        <v>0</v>
      </c>
      <c r="H235" s="333">
        <f>IF(Bil!E274&gt;Bil!E103,1,0)</f>
        <v>0</v>
      </c>
      <c r="I235" s="333"/>
      <c r="J235" s="333"/>
      <c r="K235" s="333"/>
      <c r="L235" s="333"/>
      <c r="M235" s="333"/>
      <c r="N235" s="333"/>
      <c r="O235" s="333"/>
      <c r="P235" s="333"/>
    </row>
    <row r="236" spans="1:18" ht="20.100000000000001" customHeight="1">
      <c r="A236" s="205">
        <f t="shared" si="28"/>
        <v>227</v>
      </c>
      <c r="B236" s="119" t="str">
        <f t="shared" si="26"/>
        <v>Ispravna</v>
      </c>
      <c r="C236" s="217" t="s">
        <v>140</v>
      </c>
      <c r="D236" s="332">
        <v>152</v>
      </c>
      <c r="E236" s="194" t="str">
        <f t="shared" si="25"/>
        <v>Vrijednost na AOP oznaci 263 mora biti manja ili jednaka AOP-u 094. Ako je AOP 263 veći kontrola javlja pogrešku.</v>
      </c>
      <c r="F236" s="93">
        <f t="shared" si="27"/>
        <v>0</v>
      </c>
      <c r="G236" s="333">
        <f>IF(Bil!D275&gt;Bil!D105,1,0)</f>
        <v>0</v>
      </c>
      <c r="H236" s="333">
        <f>IF(Bil!E275&gt;Bil!E105,1,0)</f>
        <v>0</v>
      </c>
      <c r="I236" s="333"/>
      <c r="J236" s="333"/>
      <c r="K236" s="333"/>
      <c r="L236" s="333"/>
      <c r="M236" s="333"/>
      <c r="N236" s="333"/>
      <c r="O236" s="333"/>
      <c r="P236" s="333"/>
    </row>
    <row r="237" spans="1:18" ht="20.100000000000001" customHeight="1">
      <c r="A237" s="205">
        <f t="shared" si="28"/>
        <v>228</v>
      </c>
      <c r="B237" s="119" t="str">
        <f t="shared" si="26"/>
        <v>Ispravna</v>
      </c>
      <c r="C237" s="217" t="s">
        <v>139</v>
      </c>
      <c r="D237" s="332">
        <v>152</v>
      </c>
      <c r="E237" s="194" t="str">
        <f t="shared" si="25"/>
        <v>Vrijednost na AOP oznaci 264 mora biti manja ili jednaka AOP-u 095. Ako je AOP 264 veći kontrola javlja pogrešku.</v>
      </c>
      <c r="F237" s="93">
        <f t="shared" si="27"/>
        <v>0</v>
      </c>
      <c r="G237" s="333">
        <f>IF(Bil!D276&gt;Bil!D106,1,0)</f>
        <v>0</v>
      </c>
      <c r="H237" s="333">
        <f>IF(Bil!E276&gt;Bil!E106,1,0)</f>
        <v>0</v>
      </c>
      <c r="I237" s="333"/>
      <c r="J237" s="333"/>
      <c r="K237" s="333"/>
      <c r="L237" s="333"/>
      <c r="M237" s="333"/>
      <c r="N237" s="333"/>
      <c r="O237" s="333"/>
      <c r="P237" s="333"/>
    </row>
    <row r="238" spans="1:18" ht="20.100000000000001" customHeight="1">
      <c r="A238" s="205">
        <f t="shared" si="28"/>
        <v>229</v>
      </c>
      <c r="B238" s="119" t="str">
        <f t="shared" si="26"/>
        <v>Ispravna</v>
      </c>
      <c r="C238" s="217" t="s">
        <v>137</v>
      </c>
      <c r="D238" s="332">
        <v>152</v>
      </c>
      <c r="E238" s="194" t="str">
        <f t="shared" si="25"/>
        <v>Vrijednost na AOP oznaci 265 mora biti manja ili jednaka AOP-u 096. Ako je AOP 265 veći kontrola javlja pogrešku.</v>
      </c>
      <c r="F238" s="93">
        <f t="shared" si="27"/>
        <v>0</v>
      </c>
      <c r="G238" s="333">
        <f>IF(Bil!D277&gt;Bil!D107,1,0)</f>
        <v>0</v>
      </c>
      <c r="H238" s="333">
        <f>IF(Bil!E277&gt;Bil!E107,1,0)</f>
        <v>0</v>
      </c>
      <c r="I238" s="333"/>
      <c r="J238" s="333"/>
      <c r="K238" s="333"/>
      <c r="L238" s="333"/>
      <c r="M238" s="333"/>
      <c r="N238" s="333"/>
      <c r="O238" s="333"/>
      <c r="P238" s="333"/>
    </row>
    <row r="239" spans="1:18" ht="20.100000000000001" customHeight="1">
      <c r="A239" s="205">
        <f t="shared" si="28"/>
        <v>230</v>
      </c>
      <c r="B239" s="119" t="str">
        <f t="shared" si="26"/>
        <v>Ispravna</v>
      </c>
      <c r="C239" s="217" t="s">
        <v>138</v>
      </c>
      <c r="D239" s="332">
        <v>152</v>
      </c>
      <c r="E239" s="194" t="str">
        <f t="shared" si="25"/>
        <v>Vrijednost na AOP oznaci 266 mora biti manja ili jednaka AOP-u 097. Ako je AOP 266 veći kontrola javlja pogrešku.</v>
      </c>
      <c r="F239" s="93">
        <f t="shared" si="27"/>
        <v>0</v>
      </c>
      <c r="G239" s="333">
        <f>IF(Bil!D278&gt;Bil!D108,1,0)</f>
        <v>0</v>
      </c>
      <c r="H239" s="333">
        <f>IF(Bil!E278&gt;Bil!E108,1,0)</f>
        <v>0</v>
      </c>
      <c r="I239" s="333"/>
      <c r="J239" s="333"/>
      <c r="K239" s="333"/>
      <c r="L239" s="333"/>
      <c r="M239" s="333"/>
      <c r="N239" s="333"/>
      <c r="O239" s="333"/>
      <c r="P239" s="333"/>
    </row>
    <row r="240" spans="1:18" ht="20.100000000000001" customHeight="1">
      <c r="A240" s="205">
        <f t="shared" si="28"/>
        <v>231</v>
      </c>
      <c r="B240" s="119" t="str">
        <f t="shared" si="26"/>
        <v>Ispravna</v>
      </c>
      <c r="C240" s="217" t="s">
        <v>136</v>
      </c>
      <c r="D240" s="332">
        <v>152</v>
      </c>
      <c r="E240" s="194" t="str">
        <f t="shared" si="25"/>
        <v>Vrijednost na AOP oznaci 267 mora biti manja ili jednaka AOP-u 098. Ako je AOP 261 veći kontrola javlja pogrešku.</v>
      </c>
      <c r="F240" s="93">
        <f t="shared" si="27"/>
        <v>0</v>
      </c>
      <c r="G240" s="333">
        <f>IF(Bil!D279&gt;Bil!D109,1,0)</f>
        <v>0</v>
      </c>
      <c r="H240" s="333">
        <f>IF(Bil!E279&gt;Bil!E109,1,0)</f>
        <v>0</v>
      </c>
      <c r="I240" s="333"/>
      <c r="J240" s="333"/>
      <c r="K240" s="333"/>
      <c r="L240" s="333"/>
      <c r="M240" s="333"/>
      <c r="N240" s="333"/>
      <c r="O240" s="333"/>
      <c r="P240" s="333"/>
    </row>
    <row r="241" spans="1:18" ht="20.100000000000001" customHeight="1">
      <c r="A241" s="205">
        <f t="shared" si="28"/>
        <v>232</v>
      </c>
      <c r="B241" s="119" t="str">
        <f t="shared" si="26"/>
        <v>Ispravna</v>
      </c>
      <c r="C241" s="217" t="s">
        <v>135</v>
      </c>
      <c r="D241" s="332">
        <v>152</v>
      </c>
      <c r="E241" s="194" t="str">
        <f t="shared" si="25"/>
        <v>Vrijednost na AOP oznaci 268 mora biti manja ili jednaka AOP-u 099. Ako je AOP 268 veći kontrola javlja pogrešku.</v>
      </c>
      <c r="F241" s="93">
        <f t="shared" si="27"/>
        <v>0</v>
      </c>
      <c r="G241" s="333">
        <f>IF(Bil!D280&gt;Bil!D110,1,0)</f>
        <v>0</v>
      </c>
      <c r="H241" s="333">
        <f>IF(Bil!E280&gt;Bil!E110,1,0)</f>
        <v>0</v>
      </c>
      <c r="I241" s="333"/>
      <c r="J241" s="333"/>
      <c r="K241" s="333"/>
      <c r="L241" s="333"/>
      <c r="M241" s="333"/>
      <c r="N241" s="333"/>
      <c r="O241" s="333"/>
      <c r="P241" s="333"/>
    </row>
    <row r="242" spans="1:18" ht="20.100000000000001" customHeight="1">
      <c r="A242" s="205">
        <f t="shared" si="28"/>
        <v>233</v>
      </c>
      <c r="B242" s="119" t="str">
        <f>IF(F242=1,"Pogreška","Ispravna")</f>
        <v>Ispravna</v>
      </c>
      <c r="C242" s="217" t="s">
        <v>3163</v>
      </c>
      <c r="D242" s="332">
        <v>152</v>
      </c>
      <c r="E242" s="194" t="str">
        <f>C242</f>
        <v>AOP 081 mora biti jednak zbroju AOP-a: 247+248 u oba stupca podataka. Dopušteno je odstupanje od 1kn zbog zaokruživanja.</v>
      </c>
      <c r="F242" s="93">
        <f>MAX(G242:J242)</f>
        <v>0</v>
      </c>
      <c r="G242" s="333">
        <f>IF(ABS(Bil!D92-Bil!D259-Bil!D260)&gt;1,1,0)</f>
        <v>0</v>
      </c>
      <c r="H242" s="333">
        <f>IF(ABS(Bil!E92-Bil!E259-Bil!E260)&gt;1,1,0)</f>
        <v>0</v>
      </c>
      <c r="I242" s="333"/>
      <c r="J242" s="333"/>
      <c r="K242" s="333"/>
      <c r="L242" s="333"/>
      <c r="M242" s="333"/>
      <c r="N242" s="333"/>
      <c r="O242" s="333"/>
      <c r="P242" s="333"/>
    </row>
    <row r="243" spans="1:18" ht="20.100000000000001" customHeight="1">
      <c r="A243" s="205">
        <f t="shared" si="28"/>
        <v>234</v>
      </c>
      <c r="B243" s="119" t="str">
        <f t="shared" si="26"/>
        <v>Ispravna</v>
      </c>
      <c r="C243" s="217" t="s">
        <v>3164</v>
      </c>
      <c r="D243" s="332">
        <v>152</v>
      </c>
      <c r="E243" s="194" t="str">
        <f t="shared" si="25"/>
        <v>AOP 140 mora biti jednak zbroju AOP-a: 249+250 u oba stupca podataka. Dopušteno je odstupanje od 1kn zbog zaokruživanja.</v>
      </c>
      <c r="F243" s="93">
        <f t="shared" si="27"/>
        <v>0</v>
      </c>
      <c r="G243" s="333">
        <f>IF(ABS(Bil!D151-Bil!D261-Bil!D262)&gt;1,1,0)</f>
        <v>0</v>
      </c>
      <c r="H243" s="333">
        <f>IF(ABS(Bil!E151-Bil!E261-Bil!E262)&gt;1,1,0)</f>
        <v>0</v>
      </c>
      <c r="I243" s="333"/>
      <c r="J243" s="333"/>
      <c r="K243" s="333"/>
      <c r="L243" s="333"/>
      <c r="M243" s="333"/>
      <c r="N243" s="333"/>
      <c r="O243" s="333"/>
      <c r="P243" s="333"/>
    </row>
    <row r="244" spans="1:18" ht="20.100000000000001" customHeight="1">
      <c r="A244" s="205">
        <f t="shared" si="28"/>
        <v>235</v>
      </c>
      <c r="B244" s="119" t="str">
        <f>IF(F244=1,"Pogreška","Ispravna")</f>
        <v>Ispravna</v>
      </c>
      <c r="C244" s="217" t="s">
        <v>3165</v>
      </c>
      <c r="D244" s="332">
        <v>152</v>
      </c>
      <c r="E244" s="194" t="str">
        <f>C244</f>
        <v>AOP 157 mora biti jednak zbroju AOP-a: 251+252 u oba stupca podataka. Dopušteno je odstupanje od 1kn zbog zaokruživanja.</v>
      </c>
      <c r="F244" s="93">
        <f>MAX(G244:J244)</f>
        <v>0</v>
      </c>
      <c r="G244" s="333">
        <f>IF(ABS(Bil!D168-Bil!D263-Bil!D264)&gt;1,1,0)</f>
        <v>0</v>
      </c>
      <c r="H244" s="333">
        <f>IF(ABS(Bil!E168-Bil!E263-Bil!E264)&gt;1,1,0)</f>
        <v>0</v>
      </c>
      <c r="I244" s="333"/>
      <c r="J244" s="333"/>
      <c r="K244" s="333"/>
      <c r="L244" s="333"/>
      <c r="M244" s="333"/>
      <c r="N244" s="333"/>
      <c r="O244" s="333"/>
      <c r="P244" s="333"/>
    </row>
    <row r="245" spans="1:18" ht="20.100000000000001" customHeight="1">
      <c r="A245" s="205">
        <f t="shared" si="28"/>
        <v>236</v>
      </c>
      <c r="B245" s="119" t="str">
        <f t="shared" si="26"/>
        <v>Ispravna</v>
      </c>
      <c r="C245" s="217" t="s">
        <v>3166</v>
      </c>
      <c r="D245" s="332">
        <v>152</v>
      </c>
      <c r="E245" s="194" t="str">
        <f t="shared" si="25"/>
        <v>AOP 164 mora biti jednak zbroju AOP-a: 269+270 u oba stupca podataka. Dopušteno je odstupanje od 1kn zbog zaokruživanja.</v>
      </c>
      <c r="F245" s="93">
        <f t="shared" si="27"/>
        <v>0</v>
      </c>
      <c r="G245" s="333">
        <f>IF(ABS(Bil!D175-Bil!D281-Bil!D282)&gt;1,1,0)</f>
        <v>0</v>
      </c>
      <c r="H245" s="333">
        <f>IF(ABS(Bil!E175-Bil!E281-Bil!E282)&gt;1,1,0)</f>
        <v>0</v>
      </c>
      <c r="I245" s="333"/>
      <c r="J245" s="333"/>
      <c r="K245" s="333"/>
      <c r="L245" s="333"/>
      <c r="M245" s="333"/>
      <c r="N245" s="333"/>
      <c r="O245" s="333"/>
      <c r="P245" s="333"/>
    </row>
    <row r="246" spans="1:18" ht="20.100000000000001" customHeight="1">
      <c r="A246" s="205">
        <f t="shared" si="28"/>
        <v>237</v>
      </c>
      <c r="B246" s="119" t="str">
        <f>IF(F246=1,"Pogreška","Ispravna")</f>
        <v>Ispravna</v>
      </c>
      <c r="C246" s="217" t="s">
        <v>3167</v>
      </c>
      <c r="D246" s="332">
        <v>152</v>
      </c>
      <c r="E246" s="194" t="str">
        <f>C246</f>
        <v>AOP 176 mora biti jednak zbroju AOP-a: 271+272 u oba stupca podataka. Dopušteno je odstupanje od 1kn zbog zaokruživanja.</v>
      </c>
      <c r="F246" s="93">
        <f>MAX(G246:J246)</f>
        <v>0</v>
      </c>
      <c r="G246" s="333">
        <f>IF(ABS(Bil!D187-Bil!D283-Bil!D284)&gt;1,1,0)</f>
        <v>0</v>
      </c>
      <c r="H246" s="333">
        <f>IF(ABS(Bil!E187-Bil!E283-Bil!E284)&gt;1,1,0)</f>
        <v>0</v>
      </c>
      <c r="I246" s="333"/>
      <c r="J246" s="333"/>
      <c r="K246" s="333"/>
      <c r="L246" s="333"/>
      <c r="M246" s="333"/>
      <c r="N246" s="333"/>
      <c r="O246" s="333"/>
      <c r="P246" s="333"/>
    </row>
    <row r="247" spans="1:18" ht="20.100000000000001" customHeight="1">
      <c r="A247" s="205">
        <f t="shared" si="28"/>
        <v>238</v>
      </c>
      <c r="B247" s="119" t="str">
        <f t="shared" si="26"/>
        <v>Ispravna</v>
      </c>
      <c r="C247" s="217" t="s">
        <v>3168</v>
      </c>
      <c r="D247" s="332">
        <v>152</v>
      </c>
      <c r="E247" s="194" t="str">
        <f t="shared" si="25"/>
        <v>AOP 177 mora biti jednak zbroju AOP-a: 273+274 u oba stupca podataka. Dopušteno je odstupanje od 1kn zbog zaokruživanja.</v>
      </c>
      <c r="F247" s="93">
        <f t="shared" si="27"/>
        <v>0</v>
      </c>
      <c r="G247" s="333">
        <f>IF(ABS(Bil!D188-Bil!D285-Bil!D286)&gt;1,1,0)</f>
        <v>0</v>
      </c>
      <c r="H247" s="333">
        <f>IF(ABS(Bil!E188-Bil!E285-Bil!E286)&gt;1,1,0)</f>
        <v>0</v>
      </c>
      <c r="I247" s="333"/>
      <c r="J247" s="333"/>
      <c r="K247" s="333"/>
      <c r="L247" s="333"/>
      <c r="M247" s="333"/>
      <c r="N247" s="333"/>
      <c r="O247" s="333"/>
      <c r="P247" s="333"/>
    </row>
    <row r="248" spans="1:18" ht="20.100000000000001" customHeight="1">
      <c r="A248" s="205">
        <f t="shared" si="28"/>
        <v>239</v>
      </c>
      <c r="B248" s="119" t="str">
        <f>IF(F248=1,"Pogreška","Ispravna")</f>
        <v>Ispravna</v>
      </c>
      <c r="C248" s="217" t="s">
        <v>3169</v>
      </c>
      <c r="D248" s="332">
        <v>152</v>
      </c>
      <c r="E248" s="194" t="str">
        <f>C248</f>
        <v>AOP 193 mora biti jednak zbroju AOP-a: 275+276 u oba stupca podataka. Dopušteno je odstupanje od 1kn zbog zaokruživanja.</v>
      </c>
      <c r="F248" s="93">
        <f>MAX(G248:J248)</f>
        <v>0</v>
      </c>
      <c r="G248" s="333">
        <f>IF(ABS(Bil!D204-Bil!D287-Bil!D288)&gt;1,1,0)</f>
        <v>0</v>
      </c>
      <c r="H248" s="333">
        <f>IF(ABS(Bil!E204-Bil!E287-Bil!E288)&gt;1,1,0)</f>
        <v>0</v>
      </c>
      <c r="I248" s="333"/>
      <c r="J248" s="333"/>
      <c r="K248" s="333"/>
      <c r="L248" s="333"/>
      <c r="M248" s="333"/>
      <c r="N248" s="333"/>
      <c r="O248" s="333"/>
      <c r="P248" s="333"/>
    </row>
    <row r="249" spans="1:18" ht="20.100000000000001" customHeight="1">
      <c r="A249" s="480" t="s">
        <v>3084</v>
      </c>
      <c r="B249" s="481"/>
      <c r="C249" s="482"/>
      <c r="D249" s="332">
        <v>1</v>
      </c>
      <c r="E249" s="194" t="s">
        <v>1492</v>
      </c>
      <c r="F249" s="93">
        <f>SUM(F250:F252)</f>
        <v>0</v>
      </c>
      <c r="G249" s="333"/>
      <c r="H249" s="333"/>
      <c r="I249" s="333"/>
      <c r="J249" s="333"/>
      <c r="K249" s="333"/>
      <c r="L249" s="333"/>
      <c r="M249" s="333"/>
      <c r="N249" s="333"/>
      <c r="O249" s="333"/>
      <c r="P249" s="333"/>
    </row>
    <row r="250" spans="1:18" ht="30" customHeight="1">
      <c r="A250" s="211">
        <f>A248+1</f>
        <v>240</v>
      </c>
      <c r="B250" s="118" t="str">
        <f>IF(F250=1,"Pogreška","Ispravna")</f>
        <v>Ispravna</v>
      </c>
      <c r="C250" s="219" t="s">
        <v>1132</v>
      </c>
      <c r="D250" s="332">
        <f>IF(RefStr!K12-RefStr!K10 &lt; 32,160,159)</f>
        <v>159</v>
      </c>
      <c r="E250" s="194" t="str">
        <f t="shared" si="25"/>
        <v>Vrijednosti svih AOP oznaka moraju biti zaokružene, cjelobrojne vrijednosti, ako je vrijednost neke AOP oznake upisana s decimalama kontrola javlja pogrešku i takav obrazac je neispravan.</v>
      </c>
      <c r="F250" s="93">
        <f>MAX(G250:J250)</f>
        <v>0</v>
      </c>
      <c r="G250" s="348">
        <f>IF(SUM(Skriveni!H1477:H1577)=0,0,1)</f>
        <v>0</v>
      </c>
      <c r="H250" s="348"/>
      <c r="I250" s="348"/>
      <c r="J250" s="348"/>
      <c r="K250" s="348"/>
      <c r="L250" s="348"/>
      <c r="M250" s="348"/>
      <c r="N250" s="348"/>
      <c r="O250" s="348"/>
      <c r="P250" s="348"/>
      <c r="Q250"/>
      <c r="R250"/>
    </row>
    <row r="251" spans="1:18" ht="30" customHeight="1">
      <c r="A251" s="205">
        <f>A250+1</f>
        <v>241</v>
      </c>
      <c r="B251" s="119" t="str">
        <f>IF(F251=1,"Pogreška","Ispravna")</f>
        <v>Ispravna</v>
      </c>
      <c r="C251" s="217" t="s">
        <v>250</v>
      </c>
      <c r="D251" s="332">
        <f>D250</f>
        <v>159</v>
      </c>
      <c r="E251" s="194" t="str">
        <f t="shared" si="25"/>
        <v>Ako ova kontrola javlja pogrešku znači da je na nekoj od AOP pozicija upisana negativna vrijednost. Ovaj obrazac ne može sadržavati niti jednu negativnu vrijednost.</v>
      </c>
      <c r="F251" s="93">
        <f>MAX(G251:J251)</f>
        <v>0</v>
      </c>
      <c r="G251" s="348">
        <f>IF(MIN(Skriveni!C1477:C1577)&lt;0,1,0)</f>
        <v>0</v>
      </c>
      <c r="H251" s="348"/>
      <c r="I251" s="348"/>
      <c r="J251" s="348"/>
      <c r="K251" s="348"/>
      <c r="L251" s="348"/>
      <c r="M251" s="348"/>
      <c r="N251" s="348"/>
      <c r="O251" s="348"/>
      <c r="P251" s="348"/>
      <c r="Q251"/>
      <c r="R251"/>
    </row>
    <row r="252" spans="1:18" ht="42" customHeight="1">
      <c r="A252" s="212">
        <f>A251+1</f>
        <v>242</v>
      </c>
      <c r="B252" s="120" t="str">
        <f>IF(F252=1,"Pogreška","Ispravna")</f>
        <v>Ispravna</v>
      </c>
      <c r="C252" s="218" t="s">
        <v>1418</v>
      </c>
      <c r="D252" s="332">
        <f>D251</f>
        <v>159</v>
      </c>
      <c r="E252" s="194" t="s">
        <v>1361</v>
      </c>
      <c r="F252" s="348">
        <f>MAX(G252:H252)</f>
        <v>0</v>
      </c>
      <c r="G252" s="348">
        <f>IF(ABS(Obv!D49-Obv!D50-Obv!D108)&gt;1,1,0)</f>
        <v>0</v>
      </c>
      <c r="H252" s="348"/>
      <c r="I252" s="348"/>
      <c r="J252" s="348"/>
      <c r="K252" s="348"/>
      <c r="L252" s="348"/>
      <c r="M252" s="348"/>
      <c r="N252" s="348"/>
      <c r="O252" s="348"/>
      <c r="P252" s="348"/>
      <c r="Q252"/>
      <c r="R252"/>
    </row>
    <row r="253" spans="1:18" ht="20.100000000000001" customHeight="1">
      <c r="A253" s="480" t="s">
        <v>3085</v>
      </c>
      <c r="B253" s="481"/>
      <c r="C253" s="482"/>
      <c r="D253" s="332">
        <v>1</v>
      </c>
      <c r="E253" s="194" t="s">
        <v>1491</v>
      </c>
      <c r="F253" s="93">
        <f>SUM(F254:F257)</f>
        <v>0</v>
      </c>
      <c r="G253" s="333"/>
      <c r="H253" s="333"/>
      <c r="I253" s="333"/>
      <c r="J253" s="333"/>
      <c r="K253" s="333"/>
      <c r="L253" s="333"/>
      <c r="M253" s="333"/>
      <c r="N253" s="333"/>
      <c r="O253" s="333"/>
      <c r="P253" s="333"/>
    </row>
    <row r="254" spans="1:18" ht="30" customHeight="1">
      <c r="A254" s="211">
        <f>A252+1</f>
        <v>243</v>
      </c>
      <c r="B254" s="118" t="str">
        <f>IF(F254=1,"Pogreška","Ispravna")</f>
        <v>Ispravna</v>
      </c>
      <c r="C254" s="224" t="s">
        <v>1132</v>
      </c>
      <c r="D254" s="332">
        <v>156</v>
      </c>
      <c r="E254" s="194" t="str">
        <f t="shared" ref="E254:E260" si="29">C254</f>
        <v>Vrijednosti svih AOP oznaka moraju biti zaokružene, cjelobrojne vrijednosti, ako je vrijednost neke AOP oznake upisana s decimalama kontrola javlja pogrešku i takav obrazac je neispravan.</v>
      </c>
      <c r="F254" s="93">
        <f>MAX(G254:J254)</f>
        <v>0</v>
      </c>
      <c r="G254" s="348">
        <f>IF(SUM(Skriveni!H1433:H1476)=0,0,1)</f>
        <v>0</v>
      </c>
      <c r="H254" s="348"/>
      <c r="I254" s="348"/>
      <c r="J254" s="348"/>
      <c r="K254" s="348"/>
      <c r="L254" s="348"/>
      <c r="M254" s="348"/>
      <c r="N254" s="348"/>
      <c r="O254" s="348"/>
      <c r="P254" s="348"/>
      <c r="Q254"/>
      <c r="R254"/>
    </row>
    <row r="255" spans="1:18" ht="30" customHeight="1">
      <c r="A255" s="205">
        <f>A254+1</f>
        <v>244</v>
      </c>
      <c r="B255" s="119" t="str">
        <f>IF(F255=1,"Pogreška","Ispravna")</f>
        <v>Ispravna</v>
      </c>
      <c r="C255" s="217" t="s">
        <v>250</v>
      </c>
      <c r="D255" s="332">
        <v>156</v>
      </c>
      <c r="E255" s="194" t="str">
        <f t="shared" si="29"/>
        <v>Ako ova kontrola javlja pogrešku znači da je na nekoj od AOP pozicija upisana negativna vrijednost. Ovaj obrazac ne može sadržavati niti jednu negativnu vrijednost.</v>
      </c>
      <c r="F255" s="93">
        <f>MAX(G255:J255)</f>
        <v>0</v>
      </c>
      <c r="G255" s="348">
        <f>IF(MIN(Skriveni!H1433:H1476)&lt;0,1,0)</f>
        <v>0</v>
      </c>
      <c r="H255" s="348"/>
      <c r="I255" s="348"/>
      <c r="J255" s="348"/>
      <c r="K255" s="348"/>
      <c r="L255" s="348"/>
      <c r="M255" s="348"/>
      <c r="N255" s="348"/>
      <c r="O255" s="348"/>
      <c r="P255" s="348"/>
      <c r="Q255"/>
      <c r="R255"/>
    </row>
    <row r="256" spans="1:18" ht="30" customHeight="1">
      <c r="A256" s="205">
        <f>A255+1</f>
        <v>245</v>
      </c>
      <c r="B256" s="119" t="str">
        <f>IF(F256=1,"Pogreška","Ispravna")</f>
        <v>Ispravna</v>
      </c>
      <c r="C256" s="217" t="s">
        <v>1001</v>
      </c>
      <c r="D256" s="332">
        <v>156</v>
      </c>
      <c r="E256" s="194" t="str">
        <f t="shared" si="29"/>
        <v>Vrijednost svake AOP oznake koja nije sumarna može imati upisan samo iznos povećanja ili iznos smanjenja (ne mogu oba stupca biti popunjena istovremeno). Ako je neka AOP oznaka popunjena u oba stupca, obrazac je u grešci.</v>
      </c>
      <c r="F256" s="93">
        <f>MAX(G256:J256)</f>
        <v>0</v>
      </c>
      <c r="G256" s="348">
        <f>IF(SUM(Skriveni!I1433:I1476)&gt;0,1,0)</f>
        <v>0</v>
      </c>
      <c r="H256" s="348"/>
      <c r="I256" s="348"/>
      <c r="J256" s="348"/>
      <c r="K256" s="348"/>
      <c r="L256" s="348"/>
      <c r="M256" s="348"/>
      <c r="N256" s="348"/>
      <c r="O256" s="348"/>
      <c r="P256" s="348"/>
      <c r="Q256"/>
      <c r="R256"/>
    </row>
    <row r="257" spans="1:18" ht="57" customHeight="1">
      <c r="A257" s="205">
        <f>A256+1</f>
        <v>246</v>
      </c>
      <c r="B257" s="120" t="str">
        <f>IF(F257=1,"Pogreška","Ispravna")</f>
        <v>Ispravna</v>
      </c>
      <c r="C257" s="218" t="s">
        <v>3673</v>
      </c>
      <c r="D257" s="332">
        <v>156</v>
      </c>
      <c r="E257" s="194" t="s">
        <v>1362</v>
      </c>
      <c r="F257" s="93">
        <f>MAX(G257:J257)</f>
        <v>0</v>
      </c>
      <c r="G257" s="348">
        <f>IF(AND(MAX(Skriveni!C1433:C1476)&gt;0,RefStr!B31&lt;&gt;"DA"),1,0)</f>
        <v>0</v>
      </c>
      <c r="H257" s="349"/>
      <c r="I257" s="348"/>
      <c r="J257" s="348"/>
      <c r="K257" s="348"/>
      <c r="L257" s="348"/>
      <c r="M257" s="348"/>
      <c r="N257" s="348"/>
      <c r="O257" s="348"/>
      <c r="P257" s="348"/>
      <c r="Q257"/>
      <c r="R257"/>
    </row>
    <row r="258" spans="1:18" ht="20.100000000000001" customHeight="1">
      <c r="A258" s="483" t="s">
        <v>2078</v>
      </c>
      <c r="B258" s="484"/>
      <c r="C258" s="485"/>
      <c r="D258" s="332">
        <v>1</v>
      </c>
      <c r="E258" s="194" t="s">
        <v>1494</v>
      </c>
      <c r="F258" s="93">
        <f>SUM(F259:F260)</f>
        <v>0</v>
      </c>
      <c r="G258" s="333"/>
      <c r="H258" s="333"/>
      <c r="I258" s="333"/>
      <c r="J258" s="333"/>
      <c r="K258" s="333"/>
      <c r="L258" s="333"/>
      <c r="M258" s="333"/>
      <c r="N258" s="333"/>
      <c r="O258" s="333"/>
      <c r="P258" s="333"/>
    </row>
    <row r="259" spans="1:18" ht="30" customHeight="1">
      <c r="A259" s="211">
        <f>A257+1</f>
        <v>247</v>
      </c>
      <c r="B259" s="118" t="str">
        <f>IF(F259=1,"Pogreška","Ispravna")</f>
        <v>Ispravna</v>
      </c>
      <c r="C259" s="224" t="s">
        <v>1132</v>
      </c>
      <c r="D259" s="332">
        <v>154</v>
      </c>
      <c r="E259" s="194" t="str">
        <f t="shared" si="29"/>
        <v>Vrijednosti svih AOP oznaka moraju biti zaokružene, cjelobrojne vrijednosti, ako je vrijednost neke AOP oznake upisana s decimalama kontrola javlja pogrešku i takav obrazac je neispravan.</v>
      </c>
      <c r="F259" s="348">
        <f>MAX(G259:J259)</f>
        <v>0</v>
      </c>
      <c r="G259" s="348">
        <f>IF(SUM(Skriveni!H1296:H1432)&lt;&gt;0,1,0)</f>
        <v>0</v>
      </c>
      <c r="H259" s="348"/>
      <c r="I259" s="348"/>
      <c r="J259" s="348"/>
      <c r="K259" s="348"/>
      <c r="L259" s="348"/>
      <c r="M259" s="348"/>
      <c r="N259" s="348"/>
      <c r="O259" s="348"/>
      <c r="P259" s="348"/>
      <c r="Q259"/>
      <c r="R259"/>
    </row>
    <row r="260" spans="1:18" ht="30" customHeight="1">
      <c r="A260" s="212">
        <f>A259+1</f>
        <v>248</v>
      </c>
      <c r="B260" s="120" t="str">
        <f>IF(F260=1,"Pogreška","Ispravna")</f>
        <v>Ispravna</v>
      </c>
      <c r="C260" s="218" t="s">
        <v>250</v>
      </c>
      <c r="D260" s="332">
        <v>154</v>
      </c>
      <c r="E260" s="194" t="str">
        <f t="shared" si="29"/>
        <v>Ako ova kontrola javlja pogrešku znači da je na nekoj od AOP pozicija upisana negativna vrijednost. Ovaj obrazac ne može sadržavati niti jednu negativnu vrijednost.</v>
      </c>
      <c r="F260" s="348">
        <f>MAX(G260:J260)</f>
        <v>0</v>
      </c>
      <c r="G260" s="348">
        <f>IF(MIN(Skriveni!C1296:D1432)&lt;0,1,0)</f>
        <v>0</v>
      </c>
      <c r="H260" s="348"/>
      <c r="I260" s="348"/>
      <c r="J260" s="348"/>
      <c r="K260" s="348"/>
      <c r="L260" s="348"/>
      <c r="M260" s="348"/>
      <c r="N260" s="348"/>
      <c r="O260" s="348"/>
      <c r="P260" s="348"/>
      <c r="Q260"/>
      <c r="R260"/>
    </row>
    <row r="261" spans="1:18" ht="5.25" customHeight="1"/>
    <row r="262" spans="1:18" hidden="1"/>
    <row r="263" spans="1:18" hidden="1"/>
    <row r="264" spans="1:18" hidden="1"/>
    <row r="265" spans="1:18" hidden="1"/>
    <row r="266" spans="1:18" hidden="1"/>
    <row r="267" spans="1:18" hidden="1"/>
    <row r="268" spans="1:18" hidden="1"/>
    <row r="269" spans="1:18" hidden="1"/>
    <row r="270" spans="1:18" hidden="1"/>
    <row r="271" spans="1:18" hidden="1"/>
    <row r="272" spans="1:18"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sheetData>
  <sheetProtection password="C79A" sheet="1" objects="1" scenarios="1"/>
  <mergeCells count="10">
    <mergeCell ref="A253:C253"/>
    <mergeCell ref="A258:C258"/>
    <mergeCell ref="A164:C164"/>
    <mergeCell ref="A226:C226"/>
    <mergeCell ref="A2:C2"/>
    <mergeCell ref="A4:C4"/>
    <mergeCell ref="A25:C25"/>
    <mergeCell ref="A22:C22"/>
    <mergeCell ref="A17:C17"/>
    <mergeCell ref="A249:C249"/>
  </mergeCells>
  <phoneticPr fontId="11" type="noConversion"/>
  <conditionalFormatting sqref="B250:B252 B254:B257 B259:B260 B5:B16 B26:B163 B18:B21 B227:B248">
    <cfRule type="cellIs" dxfId="3" priority="1" stopIfTrue="1" operator="equal">
      <formula>"Pogreška"</formula>
    </cfRule>
    <cfRule type="cellIs" dxfId="2" priority="2" stopIfTrue="1" operator="equal">
      <formula>"Ispravna"</formula>
    </cfRule>
  </conditionalFormatting>
  <conditionalFormatting sqref="B165:B225 B23:B24">
    <cfRule type="cellIs" dxfId="1" priority="3" stopIfTrue="1" operator="equal">
      <formula>"Pozor!"</formula>
    </cfRule>
    <cfRule type="cellIs" dxfId="0" priority="4" stopIfTrue="1" operator="equal">
      <formula>"Ispravna"</formula>
    </cfRule>
  </conditionalFormatting>
  <hyperlinks>
    <hyperlink ref="A25:C25" location="PRRAS!A1" tooltip="Povratak na obrazac PR-RAS" display="Kontrole na obrascu PR-RAS - KONTROLE POGREŠKE"/>
    <hyperlink ref="A249:C249" location="Obv!B4" tooltip="Povratak na obrazac Obveze" display="OBVEZE - obvezne kontrole"/>
    <hyperlink ref="A253:C253" location="PVRIO!B4" tooltip="Povratak na obrazac P-VRIO" display="P-VRIO - obvezne kontrole"/>
    <hyperlink ref="A2:C2" location="RefStr!B6" tooltip="Povratak na Referentnu stranicu" display="&lt;–––– Povratak na naslovnu"/>
    <hyperlink ref="A164:C164" location="PRRAS!A1" display="PR-RAS - kontrole upozorenja"/>
    <hyperlink ref="A226:C226" location="Bil!A1" tooltip="Povratak na obrazac PR-RAS" display="BIL - obvezne kontrole"/>
    <hyperlink ref="A22:C22" location="PRRAS!A1" display="PR-RAS - kontrole upozorenja"/>
    <hyperlink ref="A17:C17" location="PRRAS!A1" tooltip="Povratak na obrazac PR-RAS" display="Kontrole na obrascu PR-RAS - KONTROLE POGREŠKE"/>
    <hyperlink ref="A258:C25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8" fitToHeight="0" orientation="portrait" horizontalDpi="1200" verticalDpi="1200" r:id="rId1"/>
  <headerFooter alignWithMargins="0"/>
  <cellWatches>
    <cellWatch r="A17"/>
  </cellWatches>
  <ignoredErrors>
    <ignoredError sqref="G36:H36 G65 H60:H62 G145:H151 G60:G63 G49:H5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RasF</vt:lpstr>
      <vt:lpstr>PVRIO</vt:lpstr>
      <vt:lpstr>Bil</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jdujmov</cp:lastModifiedBy>
  <cp:lastPrinted>2016-07-15T08:46:09Z</cp:lastPrinted>
  <dcterms:created xsi:type="dcterms:W3CDTF">2001-11-21T09:32:18Z</dcterms:created>
  <dcterms:modified xsi:type="dcterms:W3CDTF">2016-07-15T08:47:32Z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